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Emp Fijos abril 2018" sheetId="1" r:id="rId1"/>
  </sheets>
  <definedNames>
    <definedName name="_xlnm.Print_Titles" localSheetId="0">'Nomina Emp Fijos abril 2018'!$1:$13</definedName>
  </definedNames>
  <calcPr fullCalcOnLoad="1"/>
</workbook>
</file>

<file path=xl/sharedStrings.xml><?xml version="1.0" encoding="utf-8"?>
<sst xmlns="http://schemas.openxmlformats.org/spreadsheetml/2006/main" count="392" uniqueCount="206">
  <si>
    <t>Subtotal TSS</t>
  </si>
  <si>
    <t>S.Bruto (RD$)</t>
  </si>
  <si>
    <t>S.Neto (RD$)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</si>
  <si>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</si>
  <si>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</si>
  <si>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</si>
  <si>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</si>
  <si>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</si>
  <si>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</si>
  <si>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</si>
  <si>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</si>
  <si>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</si>
  <si>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</si>
  <si>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</si>
  <si>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</si>
  <si>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</si>
  <si>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</si>
  <si>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>Nombre</t>
  </si>
  <si>
    <t xml:space="preserve">Funcion </t>
  </si>
  <si>
    <t>Estatus</t>
  </si>
  <si>
    <t>Departamento</t>
  </si>
  <si>
    <t>Total General Empleados Fijos</t>
  </si>
  <si>
    <t>(7*) Empleados en comision de servicio</t>
  </si>
  <si>
    <t>(6*) Empleados ocuparan esos cargos con carácter temporal hasta que se realice el concurso</t>
  </si>
  <si>
    <t>Fijo</t>
  </si>
  <si>
    <t>Riesgos Laborales (1.10%) (2*)</t>
  </si>
  <si>
    <t>El valor exento de Impuestos Sobre la Renta es de RD$34,685.00.</t>
  </si>
  <si>
    <t>YSABEL CLOTILDE OROZCO SANCHEZ</t>
  </si>
  <si>
    <t>WELINGTON MORA</t>
  </si>
  <si>
    <t xml:space="preserve">BETZAIDA DEL CARMEN AMELIA VILLETA </t>
  </si>
  <si>
    <t>YUDELKA ISABEL FERNANDEZ FERNANDEZ</t>
  </si>
  <si>
    <t>YAHAIRA MIGUELINA ESCAÑO BAUTISTA</t>
  </si>
  <si>
    <t>MARGARITA JIMENEZ FLORENTINO</t>
  </si>
  <si>
    <t>MIGUEL GARCIA HEREDIA</t>
  </si>
  <si>
    <t>EUGENIA ROSARIO CARELA</t>
  </si>
  <si>
    <t>BIENVENIDA DEL M. JOSEFA V. CALDERO</t>
  </si>
  <si>
    <t>JUAN CARLOS DE LOS SANTOS ROMERO</t>
  </si>
  <si>
    <t>PEDRO CANELA VARGAS</t>
  </si>
  <si>
    <t>VICTOR ANTONIO BERNAVEL PERALTA</t>
  </si>
  <si>
    <t>ANGELA YNES DE LAS M MUÑOZ SURIEL</t>
  </si>
  <si>
    <t>KATIUSKA ROMERO CASTAÑOS</t>
  </si>
  <si>
    <t>SANTO ARIAS GONZALEZ</t>
  </si>
  <si>
    <t>ZORAIDA BOCIO FAMILIA</t>
  </si>
  <si>
    <t>SAMI RAYMOND JIMENEZ DOÑE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</si>
  <si>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</si>
  <si>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</si>
  <si>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</si>
  <si>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</si>
  <si>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</si>
  <si>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</si>
  <si>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</si>
  <si>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DIONICIA DIAZ PRESINAL DE VIDAL</t>
  </si>
  <si>
    <t>LUIS JOSE ARIAS CORNIELLE</t>
  </si>
  <si>
    <t>CLARA ELENA FLORENTINO MUÑOZ</t>
  </si>
  <si>
    <t>IRIS MARGARITA SUAREZ</t>
  </si>
  <si>
    <t>EDUVIGES ALTAGRACIA CONTRERAS DE ME</t>
  </si>
  <si>
    <t>BRIGIDA MAGALY SMITH MEDINA</t>
  </si>
  <si>
    <t>AURORA NINOSCA MOQUETE CASTILLO</t>
  </si>
  <si>
    <t>VIANCO ANGEL MARTINEZ SANCHEZ</t>
  </si>
  <si>
    <t>BERKY MARIA FELIZ FELIZ</t>
  </si>
  <si>
    <t>SONIA DEL CARMEN RODRIGUEZ ESTRELLA</t>
  </si>
  <si>
    <t>LILLIAN VICTORIA FONDEUR QUIÑONES</t>
  </si>
  <si>
    <t>RAMON ACEVEDO</t>
  </si>
  <si>
    <t>ANGEL PASCASIO TORIBIO TRIFOLIO</t>
  </si>
  <si>
    <t>SANTO TOMAS RUIZ RODRIGUEZ</t>
  </si>
  <si>
    <t>JOSE DEL CARMEN SUERO DE LOS SANTOS</t>
  </si>
  <si>
    <t>ENRIQUE PAREDES BAEZ</t>
  </si>
  <si>
    <t>LUIS MANUEL CABRERA GONZALEZ</t>
  </si>
  <si>
    <t>TITO DEL CARMEN FLORENTINO</t>
  </si>
  <si>
    <t>ELIZABETH PAMELA RAMIREZ RODRIGUEZ</t>
  </si>
  <si>
    <t>GLADYS VER CRUZ CRUZ DE CASTILLO</t>
  </si>
  <si>
    <t>PUBLIO ARISMENDY GAUTREAUX TINEO</t>
  </si>
  <si>
    <t>CRISTIAN IVETTE DIMAREN CASTILLO</t>
  </si>
  <si>
    <t>FRANCISCO ALBERTO SEGURA</t>
  </si>
  <si>
    <t>INGRID JOSEFINA MELO MEJIA</t>
  </si>
  <si>
    <t>JOSE ANTONIO SANTANA PEREZ</t>
  </si>
  <si>
    <t>MARIETTE MARGARITA FELIZ ANDUJAR</t>
  </si>
  <si>
    <t>VIRGINIA ELENA MELO CUELLO</t>
  </si>
  <si>
    <t>MARIA CRISTINA TAVAREZ MOQUETE</t>
  </si>
  <si>
    <t>JUNIOR DOMINGO MEDINA YEAN</t>
  </si>
  <si>
    <t>SALVADORA MEDINA DE LA CRUZ</t>
  </si>
  <si>
    <t>DOMINGO GERMAN CUEVAS COLLADO</t>
  </si>
  <si>
    <t>ALEJANDRA LICELOTTE CARVAJAL SUERO</t>
  </si>
  <si>
    <t>MAYRA ANNELISSA ALVAREZ HENRIQUEZ</t>
  </si>
  <si>
    <t>MIRNA ISABEL MOLINA PEREZ</t>
  </si>
  <si>
    <t>PETRA CONFESORA VOLQUEZ SEGURA</t>
  </si>
  <si>
    <t>GLORIA MARIA PEÑA VASQUEZ</t>
  </si>
  <si>
    <t>LUIS MANUEL DIAZ MEDINA</t>
  </si>
  <si>
    <t>MARIA ELIZABETH RODRIGUEZ SANTANA</t>
  </si>
  <si>
    <t>MARIA ANGELINA E. CASTILLO MOYA</t>
  </si>
  <si>
    <t>ORFA NAARA GONZALEZ HILARIO</t>
  </si>
  <si>
    <t>RAMON VALENZUELA</t>
  </si>
  <si>
    <t>JOSE MANUEL VOLQUEZ ACOSTA</t>
  </si>
  <si>
    <t>ANTONIO VASQUEZ CUEVAS</t>
  </si>
  <si>
    <t>NATHALIE JULINE CUEVAS RAMIREZ</t>
  </si>
  <si>
    <t>WHADDY YENSY RAMIREZ AGRAMONTE</t>
  </si>
  <si>
    <t>KARINA REYES MATEO</t>
  </si>
  <si>
    <t>LETICIA ALTAGRACIA COSS SANZ</t>
  </si>
  <si>
    <t>VICTOR MANUEL TERRERO ENCARNACION</t>
  </si>
  <si>
    <t>ROSA VICTORIA SANCHEZ CALDERA</t>
  </si>
  <si>
    <t>SABRINA GIL HUED DE FERNANDEZ</t>
  </si>
  <si>
    <t>YVELISSE SABBAGH KHOURY</t>
  </si>
  <si>
    <t>ENGELS RAFAEL GUZMAN CANDELARIO</t>
  </si>
  <si>
    <t>ERICK LAURA SALCEDO TAVERAS</t>
  </si>
  <si>
    <t xml:space="preserve">ESPECIALISTA DE LICITACIONES </t>
  </si>
  <si>
    <t>ASISTENTE ADMINISTRATIVA</t>
  </si>
  <si>
    <t>SUPERVISOR DE CONSEJERIA</t>
  </si>
  <si>
    <t>CONSERJE</t>
  </si>
  <si>
    <t>AUXILIAR FINANCIERO</t>
  </si>
  <si>
    <t>CONTADORA</t>
  </si>
  <si>
    <t>FOTOGRAFO (A)</t>
  </si>
  <si>
    <t>CHOFER</t>
  </si>
  <si>
    <t>MENSAJERO EXTERNO</t>
  </si>
  <si>
    <t>SOPORTE TECNICO</t>
  </si>
  <si>
    <t>CHOFER DEL DIRECTOR</t>
  </si>
  <si>
    <t>ASISTENTE EJECUTIVA</t>
  </si>
  <si>
    <t>TECNICO DE CONTROL INTERNO</t>
  </si>
  <si>
    <t>OFICIAL DE RELACIONES PUBLICA</t>
  </si>
  <si>
    <t>ENCARGADO DE TRANSPORTACION</t>
  </si>
  <si>
    <t>AUXILIAR SEGURIDAD</t>
  </si>
  <si>
    <t>MONITOR FINANCIERO</t>
  </si>
  <si>
    <t>SUPERVISOR DE CONSERJERIA</t>
  </si>
  <si>
    <t>ABOGADA AYUDANTE</t>
  </si>
  <si>
    <t>ENC. DE EVENTOS</t>
  </si>
  <si>
    <t>APOYO LOGISTICO</t>
  </si>
  <si>
    <t xml:space="preserve">COORDINADOR DE PLANIFICACION </t>
  </si>
  <si>
    <t>ASISTENTE TECNICA</t>
  </si>
  <si>
    <t>DIRECTOR EJECUTIVO</t>
  </si>
  <si>
    <t>COORD FORTALECIMIENTO GESTION</t>
  </si>
  <si>
    <t>CONSULTORA JURIDICA</t>
  </si>
  <si>
    <t>GERENTE TECNICO</t>
  </si>
  <si>
    <t>COORDINADOR (A)</t>
  </si>
  <si>
    <t>Direccion Ejecutiva</t>
  </si>
  <si>
    <t>Gerencia Técnica</t>
  </si>
  <si>
    <t>Coordinación de la Gestión de Fortalecimiento de los Servicios de Salud</t>
  </si>
  <si>
    <t>Coordinación de Planificación Estratégica</t>
  </si>
  <si>
    <t>Coordinación de Monitoreo &amp; Evaluación</t>
  </si>
  <si>
    <t>Coordinación de Controles Internos</t>
  </si>
  <si>
    <t>Coordinación de Comunicación Estratégica y Prensa</t>
  </si>
  <si>
    <t>Coordinación Financiera</t>
  </si>
  <si>
    <t>Coordinación Administrativa</t>
  </si>
  <si>
    <t>Unidad de Suministros y Operaciones Administrativas</t>
  </si>
  <si>
    <t>RECEPCIONISTA</t>
  </si>
  <si>
    <t>Unidad de Transportación</t>
  </si>
  <si>
    <t>Unidad de Archivo y Correspondencia</t>
  </si>
  <si>
    <t>Unidad de Servicios Generales y Seguridad</t>
  </si>
  <si>
    <t>Unidad de Licitaciones y Adquisiciones</t>
  </si>
  <si>
    <t>Coordinación de Tecnologia de la Información y Comunicación</t>
  </si>
  <si>
    <t>Coordinación de Gesti+on y Desarrollo Humano</t>
  </si>
  <si>
    <t>CONSEJO NACIONAL PARA EL VIH Y EL SIDA (CONAVIHSIDA)</t>
  </si>
  <si>
    <t>Dirección Ejecutiva</t>
  </si>
  <si>
    <t xml:space="preserve">Coordinación de Poblaciones Clave  de  Movilización Social y Educaciòn </t>
  </si>
  <si>
    <t>OFICIAL DE TECNOLOGIA DE LA INFORMACION Y COMUNICACIÓN</t>
  </si>
  <si>
    <t>COORDINADORA ADMINISTRATIVA-FINANCIERA</t>
  </si>
  <si>
    <t>Consultoria Jurídica</t>
  </si>
  <si>
    <t xml:space="preserve">No. </t>
  </si>
  <si>
    <t>ANALISTA ACCESO A LA INFORMACION</t>
  </si>
  <si>
    <t>SUBDIRECTORA GENERAL</t>
  </si>
  <si>
    <t>Coordinación de Gestión y Desarrollo Humano</t>
  </si>
  <si>
    <t>Realizado Por:</t>
  </si>
  <si>
    <t>Coordinadora de Controles Internos</t>
  </si>
  <si>
    <t>Autorizado Por:</t>
  </si>
  <si>
    <t>Aprobado Por:</t>
  </si>
  <si>
    <t>Lic. Ingrid Melo</t>
  </si>
  <si>
    <t>Dr. Víctor Terrero Encarnación</t>
  </si>
  <si>
    <t>Coordinador Financiero</t>
  </si>
  <si>
    <t>Director Ejecutivo</t>
  </si>
  <si>
    <t xml:space="preserve"> </t>
  </si>
  <si>
    <t>COORDINADORA DEL DESPACHO DE LA DIRECCION EJECUTIVA</t>
  </si>
  <si>
    <t>COORDINADORA DE GESTION Y DESARROLLO HUMANO</t>
  </si>
  <si>
    <t>COORDINADORA FINANCIERO</t>
  </si>
  <si>
    <t>CONTADOR</t>
  </si>
  <si>
    <t xml:space="preserve">ENCARGADO (A) DEPTO. ARCHIVO Y CORRESPONDENCIA </t>
  </si>
  <si>
    <t>ENCARGADO ACTIVO FIJO Y CONTROLES</t>
  </si>
  <si>
    <t xml:space="preserve">ASISTENTE ADMINISTRATIVA </t>
  </si>
  <si>
    <t>Lic. Yahaira M. Escaño Bautista</t>
  </si>
  <si>
    <t>Coord. De Gestión y Desarrollo Humano</t>
  </si>
  <si>
    <t>ENC SENIOR DE MOVILIZACION SOCIAL</t>
  </si>
  <si>
    <t>ENCARGADO DE VEEDURIA CIUDADANA</t>
  </si>
  <si>
    <t>PROMOTORA PARA LA ACCION COMUNITARIA</t>
  </si>
  <si>
    <t>ESPECIALISTA DE MONITOREO Y EVALUACION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</si>
  <si>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</si>
  <si>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</si>
  <si>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</si>
  <si>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</si>
  <si>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>APOYO COORD COMUNICACION ESTRATEGICA</t>
  </si>
  <si>
    <t>OFICIAL SERV LEGALES</t>
  </si>
  <si>
    <t xml:space="preserve">OFICIAL SERV LEGALES </t>
  </si>
  <si>
    <t>COORDINADOR DE CONTROL INTERNO</t>
  </si>
  <si>
    <t>ENCARGADA SUMINIST Y OPERAC ADMINISTRATIVAS</t>
  </si>
  <si>
    <t xml:space="preserve">ESTHER JOSEFINA SANTANA DE JESUS </t>
  </si>
  <si>
    <t xml:space="preserve">ANA MARGARITA DEL PILAR TAVERAS </t>
  </si>
  <si>
    <t>Registro Dependientes Adicionales y Otros Descuentos (4*)</t>
  </si>
  <si>
    <t>HECTOR BIENVENIDO CHAPMAN TRONCOSO</t>
  </si>
  <si>
    <t>CARMEN NATALIA PEREYRA MONTES DE OCA</t>
  </si>
  <si>
    <t>Revisado Por:</t>
  </si>
  <si>
    <t>Lic. Dionicia Díaz Presinal de Vidal</t>
  </si>
  <si>
    <t>De Libre Nombramiento y Remoción</t>
  </si>
  <si>
    <t>“AÑO DEL FOMENTO DE LAS EXPORTACIONES"</t>
  </si>
  <si>
    <t>CERTIFICO QUE ESTA NOMINA DE PAGO QUE CONSTA DE ***7*** HOJAS, ESTA CORRECTA Y COMPLETA Y QUE LAS PERSONAS ENUMERADAS EN LA MISMA SON LAS QUE A LA FECHA FIGURAN EN LOS RECORDS DE PERSONAL QUE MANTIENE LA CNECC.</t>
  </si>
  <si>
    <r>
      <t xml:space="preserve">   (2*) Salario cotizable hasta RD$47,304.00,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</si>
  <si>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 hasta RD$118,260.00, deducción directa de la declaración TSS del SUIRPLUS.(</t>
    </r>
    <r>
      <rPr>
        <b/>
        <sz val="14"/>
        <rFont val="Arial"/>
        <family val="2"/>
      </rPr>
      <t>Seguro de Salud</t>
    </r>
    <r>
      <rPr>
        <sz val="14"/>
        <rFont val="Arial"/>
        <family val="2"/>
      </rPr>
      <t>)</t>
    </r>
  </si>
  <si>
    <r>
      <t xml:space="preserve">   (4*) Salario cotizable hasta RD$236,520.00, deducción directa de la declaración TSS del SUIRPLUS.(</t>
    </r>
    <r>
      <rPr>
        <b/>
        <sz val="14"/>
        <rFont val="Arial"/>
        <family val="2"/>
      </rPr>
      <t>Seguro de Pension</t>
    </r>
    <r>
      <rPr>
        <sz val="14"/>
        <rFont val="Arial"/>
        <family val="2"/>
      </rPr>
      <t>)</t>
    </r>
  </si>
  <si>
    <t xml:space="preserve">   (5*) Deducción directa declaración TSS del SUIRPLUS por registro de dependientes adicionales al SDSS. RD$1,031.62 por cada dependiente adicional registrado.</t>
  </si>
  <si>
    <t>IS/R (Ley 11-92)     (1*)</t>
  </si>
  <si>
    <t xml:space="preserve">PAGO SUELDOS A ABRIL 2018: EMPLEADOS FIJOS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</si>
</sst>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0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0" applyNumberFormat="1" applyFont="1" applyAlignment="1">
      <alignment vertical="center"/>
    </xf>
    <xf numFmtId="171" fontId="3" fillId="0" borderId="0" xfId="47" applyFont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center" vertical="center"/>
    </xf>
    <xf numFmtId="171" fontId="0" fillId="0" borderId="12" xfId="47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1" fontId="5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171" fontId="0" fillId="0" borderId="24" xfId="47" applyFont="1" applyFill="1" applyBorder="1" applyAlignment="1">
      <alignment vertical="center"/>
    </xf>
    <xf numFmtId="171" fontId="10" fillId="33" borderId="25" xfId="47" applyFont="1" applyFill="1" applyBorder="1" applyAlignment="1">
      <alignment horizontal="right" vertical="center"/>
    </xf>
    <xf numFmtId="171" fontId="2" fillId="0" borderId="0" xfId="0" applyNumberFormat="1" applyFont="1" applyAlignment="1">
      <alignment vertical="center"/>
    </xf>
    <xf numFmtId="171" fontId="5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vertical="center"/>
    </xf>
    <xf numFmtId="171" fontId="7" fillId="0" borderId="0" xfId="0" applyNumberFormat="1" applyFont="1" applyFill="1" applyBorder="1" applyAlignment="1">
      <alignment/>
    </xf>
    <xf numFmtId="171" fontId="0" fillId="0" borderId="0" xfId="0" applyNumberFormat="1" applyAlignment="1">
      <alignment vertical="center"/>
    </xf>
    <xf numFmtId="171" fontId="0" fillId="0" borderId="14" xfId="47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0</xdr:rowOff>
    </xdr:from>
    <xdr:to>
      <xdr:col>8</xdr:col>
      <xdr:colOff>485775</xdr:colOff>
      <xdr:row>4</xdr:row>
      <xdr:rowOff>209550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view="pageBreakPreview" zoomScale="140" zoomScaleNormal="50" zoomScaleSheetLayoutView="140" zoomScalePageLayoutView="0" workbookViewId="0" topLeftCell="A110">
      <selection activeCell="B113" sqref="B113"/>
    </sheetView>
  </sheetViews>
  <sheetFormatPr defaultColWidth="11.421875" defaultRowHeight="12.75"/>
  <cols>
    <col min="1" max="1" width="8.57421875" style="2" customWidth="1"/>
    <col min="2" max="2" width="44.140625" style="2" customWidth="1"/>
    <col min="3" max="3" width="25.140625" style="2" customWidth="1"/>
    <col min="4" max="4" width="25.28125" style="2" customWidth="1"/>
    <col min="5" max="5" width="18.7109375" style="5" customWidth="1"/>
    <col min="6" max="6" width="23.7109375" style="2" bestFit="1" customWidth="1"/>
    <col min="7" max="7" width="30.28125" style="2" bestFit="1" customWidth="1"/>
    <col min="8" max="8" width="13.28125" style="2" customWidth="1"/>
    <col min="9" max="9" width="15.8515625" style="14" customWidth="1"/>
    <col min="10" max="10" width="17.28125" style="14" customWidth="1"/>
    <col min="11" max="11" width="15.140625" style="14" customWidth="1"/>
    <col min="12" max="12" width="16.8515625" style="14" customWidth="1"/>
    <col min="13" max="13" width="17.140625" style="14" bestFit="1" customWidth="1"/>
    <col min="14" max="14" width="34.57421875" style="14" bestFit="1" customWidth="1"/>
    <col min="15" max="15" width="23.7109375" style="2" bestFit="1" customWidth="1"/>
    <col min="16" max="17" width="26.140625" style="2" bestFit="1" customWidth="1"/>
    <col min="18" max="18" width="29.8515625" style="2" bestFit="1" customWidth="1"/>
    <col min="19" max="19" width="14.140625" style="2" customWidth="1"/>
    <col min="20" max="20" width="17.421875" style="2" bestFit="1" customWidth="1"/>
    <col min="21" max="21" width="21.00390625" style="2" customWidth="1"/>
    <col min="22" max="22" width="17.140625" style="2" customWidth="1"/>
    <col min="23" max="16384" width="9.140625" style="2" customWidth="1"/>
  </cols>
  <sheetData>
    <row r="1" spans="5:14" ht="12.75">
      <c r="E1" s="2"/>
      <c r="I1" s="2"/>
      <c r="J1" s="2"/>
      <c r="K1" s="2"/>
      <c r="L1" s="2"/>
      <c r="M1" s="2"/>
      <c r="N1" s="2"/>
    </row>
    <row r="2" spans="5:14" ht="12.75">
      <c r="E2" s="2"/>
      <c r="I2" s="2"/>
      <c r="J2" s="2"/>
      <c r="K2" s="2"/>
      <c r="L2" s="2"/>
      <c r="M2" s="2"/>
      <c r="N2" s="2"/>
    </row>
    <row r="3" spans="5:14" ht="12.75">
      <c r="E3" s="2"/>
      <c r="I3" s="2"/>
      <c r="J3" s="2"/>
      <c r="K3" s="2"/>
      <c r="L3" s="2"/>
      <c r="M3" s="2"/>
      <c r="N3" s="2"/>
    </row>
    <row r="4" spans="5:14" ht="12.75">
      <c r="E4" s="2"/>
      <c r="I4" s="2"/>
      <c r="J4" s="2"/>
      <c r="K4" s="2"/>
      <c r="L4" s="2"/>
      <c r="M4" s="2"/>
      <c r="N4" s="2"/>
    </row>
    <row r="5" spans="5:14" ht="22.5" customHeight="1">
      <c r="E5" s="2"/>
      <c r="I5" s="2"/>
      <c r="J5" s="2"/>
      <c r="K5" s="2"/>
      <c r="L5" s="2"/>
      <c r="M5" s="2"/>
      <c r="N5" s="2"/>
    </row>
    <row r="6" spans="1:19" s="15" customFormat="1" ht="18">
      <c r="A6" s="71" t="s">
        <v>149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256" s="15" customFormat="1" ht="18">
      <c r="A7" s="71" t="s">
        <v>198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5:14" ht="10.5" customHeight="1">
      <c r="E8" s="2"/>
      <c r="I8" s="2"/>
      <c r="J8" s="2"/>
      <c r="K8" s="2"/>
      <c r="L8" s="2"/>
      <c r="M8" s="2"/>
      <c r="N8" s="2"/>
    </row>
    <row r="9" spans="1:256" s="15" customFormat="1" ht="18">
      <c r="A9" s="71" t="s">
        <v>205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ht="11.25" customHeight="1" thickBot="1"/>
    <row r="11" spans="1:19" s="3" customFormat="1" ht="36.75" customHeight="1">
      <c r="A11" s="72" t="s">
        <v>155</v>
      </c>
      <c r="B11" s="75" t="s">
        <v>17</v>
      </c>
      <c r="C11" s="75" t="s">
        <v>20</v>
      </c>
      <c r="D11" s="75" t="s">
        <v>18</v>
      </c>
      <c r="E11" s="75" t="s">
        <v>19</v>
      </c>
      <c r="F11" s="78" t="s">
        <v>1</v>
      </c>
      <c r="G11" s="78" t="s">
        <v>204</v>
      </c>
      <c r="H11" s="81" t="s">
        <v>15</v>
      </c>
      <c r="I11" s="84" t="s">
        <v>12</v>
      </c>
      <c r="J11" s="84"/>
      <c r="K11" s="84"/>
      <c r="L11" s="84"/>
      <c r="M11" s="84"/>
      <c r="N11" s="84"/>
      <c r="O11" s="85"/>
      <c r="P11" s="86" t="s">
        <v>4</v>
      </c>
      <c r="Q11" s="87"/>
      <c r="R11" s="72" t="s">
        <v>2</v>
      </c>
      <c r="S11" s="72" t="s">
        <v>7</v>
      </c>
    </row>
    <row r="12" spans="1:19" s="3" customFormat="1" ht="28.5" customHeight="1">
      <c r="A12" s="73"/>
      <c r="B12" s="76"/>
      <c r="C12" s="76"/>
      <c r="D12" s="76"/>
      <c r="E12" s="76"/>
      <c r="F12" s="79"/>
      <c r="G12" s="79"/>
      <c r="H12" s="82"/>
      <c r="I12" s="88" t="s">
        <v>13</v>
      </c>
      <c r="J12" s="88"/>
      <c r="K12" s="89" t="s">
        <v>25</v>
      </c>
      <c r="L12" s="91" t="s">
        <v>14</v>
      </c>
      <c r="M12" s="88"/>
      <c r="N12" s="92" t="s">
        <v>192</v>
      </c>
      <c r="O12" s="92" t="s">
        <v>0</v>
      </c>
      <c r="P12" s="89" t="s">
        <v>6</v>
      </c>
      <c r="Q12" s="94" t="s">
        <v>3</v>
      </c>
      <c r="R12" s="73"/>
      <c r="S12" s="73"/>
    </row>
    <row r="13" spans="1:19" s="3" customFormat="1" ht="34.5" customHeight="1" thickBot="1">
      <c r="A13" s="74"/>
      <c r="B13" s="77"/>
      <c r="C13" s="77"/>
      <c r="D13" s="77"/>
      <c r="E13" s="77"/>
      <c r="F13" s="80"/>
      <c r="G13" s="80"/>
      <c r="H13" s="83"/>
      <c r="I13" s="26" t="s">
        <v>8</v>
      </c>
      <c r="J13" s="26" t="s">
        <v>9</v>
      </c>
      <c r="K13" s="90"/>
      <c r="L13" s="26" t="s">
        <v>10</v>
      </c>
      <c r="M13" s="26" t="s">
        <v>11</v>
      </c>
      <c r="N13" s="93"/>
      <c r="O13" s="93"/>
      <c r="P13" s="90"/>
      <c r="Q13" s="95"/>
      <c r="R13" s="74"/>
      <c r="S13" s="73"/>
    </row>
    <row r="14" spans="1:19" s="3" customFormat="1" ht="51" customHeight="1">
      <c r="A14" s="96" t="s">
        <v>132</v>
      </c>
      <c r="B14" s="97"/>
      <c r="C14" s="97"/>
      <c r="D14" s="97"/>
      <c r="E14" s="98"/>
      <c r="F14" s="61"/>
      <c r="G14" s="27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38"/>
      <c r="S14" s="38"/>
    </row>
    <row r="15" spans="1:21" s="3" customFormat="1" ht="51" customHeight="1">
      <c r="A15" s="30">
        <v>1</v>
      </c>
      <c r="B15" s="31" t="s">
        <v>98</v>
      </c>
      <c r="C15" s="32" t="s">
        <v>150</v>
      </c>
      <c r="D15" s="33" t="s">
        <v>127</v>
      </c>
      <c r="E15" s="34" t="s">
        <v>197</v>
      </c>
      <c r="F15" s="68">
        <v>200000</v>
      </c>
      <c r="G15" s="69">
        <v>36249.09</v>
      </c>
      <c r="H15" s="69">
        <v>25</v>
      </c>
      <c r="I15" s="35">
        <f>+F15*2.87%</f>
        <v>5740</v>
      </c>
      <c r="J15" s="35">
        <f>+F15*7.1%</f>
        <v>14199.999999999998</v>
      </c>
      <c r="K15" s="35">
        <v>520.34</v>
      </c>
      <c r="L15" s="35">
        <v>3595.1</v>
      </c>
      <c r="M15" s="35">
        <v>8384.63</v>
      </c>
      <c r="N15" s="35">
        <v>0</v>
      </c>
      <c r="O15" s="35">
        <f>SUM(I15:N15)</f>
        <v>32440.07</v>
      </c>
      <c r="P15" s="35">
        <f>+I15+L15</f>
        <v>9335.1</v>
      </c>
      <c r="Q15" s="35">
        <f>+J15+K15+M15</f>
        <v>23104.969999999998</v>
      </c>
      <c r="R15" s="35">
        <f>+F15-P15-G15-H15-N15</f>
        <v>154390.81</v>
      </c>
      <c r="S15" s="36">
        <v>111</v>
      </c>
      <c r="U15" s="25"/>
    </row>
    <row r="16" spans="1:21" s="3" customFormat="1" ht="51" customHeight="1">
      <c r="A16" s="30">
        <v>2</v>
      </c>
      <c r="B16" s="31" t="s">
        <v>61</v>
      </c>
      <c r="C16" s="32" t="s">
        <v>150</v>
      </c>
      <c r="D16" s="33" t="s">
        <v>157</v>
      </c>
      <c r="E16" s="34" t="s">
        <v>197</v>
      </c>
      <c r="F16" s="68">
        <v>150000</v>
      </c>
      <c r="G16" s="69">
        <v>24107.84</v>
      </c>
      <c r="H16" s="69">
        <v>25</v>
      </c>
      <c r="I16" s="35">
        <f>+F16*2.87%</f>
        <v>4305</v>
      </c>
      <c r="J16" s="35">
        <f>+F16*7.1%</f>
        <v>10649.999999999998</v>
      </c>
      <c r="K16" s="35">
        <v>520.34</v>
      </c>
      <c r="L16" s="35">
        <v>3595.1</v>
      </c>
      <c r="M16" s="35">
        <v>8384.63</v>
      </c>
      <c r="N16" s="35">
        <v>0</v>
      </c>
      <c r="O16" s="35">
        <f>SUM(I16:N16)</f>
        <v>27455.07</v>
      </c>
      <c r="P16" s="35">
        <f>+I16+L16</f>
        <v>7900.1</v>
      </c>
      <c r="Q16" s="35">
        <f aca="true" t="shared" si="0" ref="Q16:Q23">+J16+K16+M16</f>
        <v>19554.969999999998</v>
      </c>
      <c r="R16" s="35">
        <f aca="true" t="shared" si="1" ref="R16:R77">+F16-P16-G16-H16-N16</f>
        <v>117967.06</v>
      </c>
      <c r="S16" s="36">
        <v>111</v>
      </c>
      <c r="U16" s="25"/>
    </row>
    <row r="17" spans="1:21" s="3" customFormat="1" ht="51" customHeight="1">
      <c r="A17" s="30">
        <v>3</v>
      </c>
      <c r="B17" s="31" t="s">
        <v>72</v>
      </c>
      <c r="C17" s="32" t="s">
        <v>150</v>
      </c>
      <c r="D17" s="33" t="s">
        <v>168</v>
      </c>
      <c r="E17" s="34" t="s">
        <v>24</v>
      </c>
      <c r="F17" s="68">
        <v>120081.87</v>
      </c>
      <c r="G17" s="69">
        <v>16327.16</v>
      </c>
      <c r="H17" s="69">
        <v>25</v>
      </c>
      <c r="I17" s="35">
        <f>+F17*2.87%</f>
        <v>3446.3496689999997</v>
      </c>
      <c r="J17" s="35">
        <f>+F17*7.1%</f>
        <v>8525.812769999999</v>
      </c>
      <c r="K17" s="35">
        <v>520.34</v>
      </c>
      <c r="L17" s="35">
        <v>3595.1</v>
      </c>
      <c r="M17" s="35">
        <v>8384.63</v>
      </c>
      <c r="N17" s="35">
        <v>2063.24</v>
      </c>
      <c r="O17" s="35">
        <f>SUM(I17:N17)</f>
        <v>26535.472438999997</v>
      </c>
      <c r="P17" s="35">
        <f>+I17+L17</f>
        <v>7041.449669</v>
      </c>
      <c r="Q17" s="35">
        <f t="shared" si="0"/>
        <v>17430.782769999998</v>
      </c>
      <c r="R17" s="35">
        <f t="shared" si="1"/>
        <v>94625.02033099999</v>
      </c>
      <c r="S17" s="36">
        <v>111</v>
      </c>
      <c r="U17" s="25"/>
    </row>
    <row r="18" spans="1:21" s="3" customFormat="1" ht="51" customHeight="1">
      <c r="A18" s="30">
        <v>4</v>
      </c>
      <c r="B18" s="31" t="s">
        <v>48</v>
      </c>
      <c r="C18" s="32" t="s">
        <v>150</v>
      </c>
      <c r="D18" s="33" t="s">
        <v>115</v>
      </c>
      <c r="E18" s="34" t="s">
        <v>24</v>
      </c>
      <c r="F18" s="68">
        <v>80397.04</v>
      </c>
      <c r="G18" s="69">
        <v>7494.26</v>
      </c>
      <c r="H18" s="69">
        <v>25</v>
      </c>
      <c r="I18" s="35">
        <f>+F18*2.87%</f>
        <v>2307.395048</v>
      </c>
      <c r="J18" s="35">
        <f>+F18*7.1%</f>
        <v>5708.189839999999</v>
      </c>
      <c r="K18" s="35">
        <v>520.34</v>
      </c>
      <c r="L18" s="35">
        <v>2444.07</v>
      </c>
      <c r="M18" s="35">
        <f>+F18*7.09%</f>
        <v>5700.150136</v>
      </c>
      <c r="N18" s="35">
        <v>0</v>
      </c>
      <c r="O18" s="35">
        <f>SUM(I18:N18)</f>
        <v>16680.145023999998</v>
      </c>
      <c r="P18" s="35">
        <f>+I18+L18</f>
        <v>4751.465048</v>
      </c>
      <c r="Q18" s="35">
        <f t="shared" si="0"/>
        <v>11928.679976</v>
      </c>
      <c r="R18" s="35">
        <f t="shared" si="1"/>
        <v>68126.314952</v>
      </c>
      <c r="S18" s="36">
        <v>111</v>
      </c>
      <c r="U18" s="25"/>
    </row>
    <row r="19" spans="1:21" s="3" customFormat="1" ht="51" customHeight="1" thickBot="1">
      <c r="A19" s="30">
        <v>5</v>
      </c>
      <c r="B19" s="31" t="s">
        <v>190</v>
      </c>
      <c r="C19" s="32" t="s">
        <v>150</v>
      </c>
      <c r="D19" s="33" t="s">
        <v>156</v>
      </c>
      <c r="E19" s="34" t="s">
        <v>24</v>
      </c>
      <c r="F19" s="68">
        <v>31617.79</v>
      </c>
      <c r="G19" s="69">
        <v>0</v>
      </c>
      <c r="H19" s="69">
        <v>25</v>
      </c>
      <c r="I19" s="35">
        <f>+F19*2.87%</f>
        <v>907.430573</v>
      </c>
      <c r="J19" s="35">
        <f>+F19*7.1%</f>
        <v>2244.86309</v>
      </c>
      <c r="K19" s="35">
        <f>+F19*1.1%</f>
        <v>347.79569000000004</v>
      </c>
      <c r="L19" s="35">
        <v>961.18</v>
      </c>
      <c r="M19" s="35">
        <f>+F19*7.09%</f>
        <v>2241.7013110000003</v>
      </c>
      <c r="N19" s="35">
        <v>0</v>
      </c>
      <c r="O19" s="35">
        <f>SUM(I19:N19)</f>
        <v>6702.970664</v>
      </c>
      <c r="P19" s="35">
        <f>+I19+L19</f>
        <v>1868.610573</v>
      </c>
      <c r="Q19" s="35">
        <f t="shared" si="0"/>
        <v>4834.3600910000005</v>
      </c>
      <c r="R19" s="35">
        <f t="shared" si="1"/>
        <v>29724.179427000003</v>
      </c>
      <c r="S19" s="36">
        <v>111</v>
      </c>
      <c r="U19" s="25"/>
    </row>
    <row r="20" spans="1:19" s="3" customFormat="1" ht="51" customHeight="1">
      <c r="A20" s="96" t="s">
        <v>133</v>
      </c>
      <c r="B20" s="97"/>
      <c r="C20" s="97"/>
      <c r="D20" s="97"/>
      <c r="E20" s="98"/>
      <c r="F20" s="6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9"/>
    </row>
    <row r="21" spans="1:21" s="3" customFormat="1" ht="51" customHeight="1">
      <c r="A21" s="30">
        <v>6</v>
      </c>
      <c r="B21" s="31" t="s">
        <v>101</v>
      </c>
      <c r="C21" s="32" t="s">
        <v>133</v>
      </c>
      <c r="D21" s="33" t="s">
        <v>130</v>
      </c>
      <c r="E21" s="34" t="s">
        <v>24</v>
      </c>
      <c r="F21" s="68">
        <v>63500</v>
      </c>
      <c r="G21" s="69">
        <v>4145.31</v>
      </c>
      <c r="H21" s="69">
        <v>25</v>
      </c>
      <c r="I21" s="35">
        <f>+F21*2.87%</f>
        <v>1822.45</v>
      </c>
      <c r="J21" s="35">
        <f>+F21*7.1%</f>
        <v>4508.5</v>
      </c>
      <c r="K21" s="35">
        <v>520.34</v>
      </c>
      <c r="L21" s="35">
        <v>1930.4</v>
      </c>
      <c r="M21" s="35">
        <f>+F21*7.09%</f>
        <v>4502.150000000001</v>
      </c>
      <c r="N21" s="35">
        <v>0</v>
      </c>
      <c r="O21" s="35">
        <f>SUM(I21:N21)</f>
        <v>13283.84</v>
      </c>
      <c r="P21" s="35">
        <f>+I21+L21</f>
        <v>3752.8500000000004</v>
      </c>
      <c r="Q21" s="35">
        <f t="shared" si="0"/>
        <v>9530.990000000002</v>
      </c>
      <c r="R21" s="35">
        <f t="shared" si="1"/>
        <v>55576.840000000004</v>
      </c>
      <c r="S21" s="36">
        <v>111</v>
      </c>
      <c r="U21" s="25"/>
    </row>
    <row r="22" spans="1:21" s="3" customFormat="1" ht="51" customHeight="1">
      <c r="A22" s="30">
        <v>7</v>
      </c>
      <c r="B22" s="31" t="s">
        <v>97</v>
      </c>
      <c r="C22" s="32" t="s">
        <v>133</v>
      </c>
      <c r="D22" s="33" t="s">
        <v>126</v>
      </c>
      <c r="E22" s="34" t="s">
        <v>24</v>
      </c>
      <c r="F22" s="68">
        <v>46800</v>
      </c>
      <c r="G22" s="69">
        <v>1402.37</v>
      </c>
      <c r="H22" s="69">
        <v>25</v>
      </c>
      <c r="I22" s="35">
        <f>+F22*2.87%</f>
        <v>1343.16</v>
      </c>
      <c r="J22" s="35">
        <f>+F22*7.1%</f>
        <v>3322.7999999999997</v>
      </c>
      <c r="K22" s="35">
        <v>514.8</v>
      </c>
      <c r="L22" s="35">
        <v>1422.72</v>
      </c>
      <c r="M22" s="35">
        <f>+F22*7.09%</f>
        <v>3318.1200000000003</v>
      </c>
      <c r="N22" s="35">
        <v>0</v>
      </c>
      <c r="O22" s="35">
        <f>SUM(I22:N22)</f>
        <v>9921.6</v>
      </c>
      <c r="P22" s="35">
        <f>+I22+L22</f>
        <v>2765.88</v>
      </c>
      <c r="Q22" s="35">
        <f t="shared" si="0"/>
        <v>7155.719999999999</v>
      </c>
      <c r="R22" s="35">
        <f t="shared" si="1"/>
        <v>42606.75</v>
      </c>
      <c r="S22" s="36">
        <v>111</v>
      </c>
      <c r="U22" s="25"/>
    </row>
    <row r="23" spans="1:21" s="3" customFormat="1" ht="51" customHeight="1" thickBot="1">
      <c r="A23" s="30">
        <v>8</v>
      </c>
      <c r="B23" s="31" t="s">
        <v>96</v>
      </c>
      <c r="C23" s="32" t="s">
        <v>133</v>
      </c>
      <c r="D23" s="33" t="s">
        <v>126</v>
      </c>
      <c r="E23" s="34" t="s">
        <v>24</v>
      </c>
      <c r="F23" s="68">
        <v>54576.45</v>
      </c>
      <c r="G23" s="69">
        <v>2499.9</v>
      </c>
      <c r="H23" s="69">
        <v>25</v>
      </c>
      <c r="I23" s="35">
        <f>+F23*2.87%</f>
        <v>1566.3441149999999</v>
      </c>
      <c r="J23" s="35">
        <f>+F23*7.1%</f>
        <v>3874.9279499999993</v>
      </c>
      <c r="K23" s="35">
        <v>520.34</v>
      </c>
      <c r="L23" s="35">
        <v>1659.12</v>
      </c>
      <c r="M23" s="35">
        <f>+F23*7.09%</f>
        <v>3869.470305</v>
      </c>
      <c r="N23" s="35">
        <v>0</v>
      </c>
      <c r="O23" s="35">
        <f>SUM(I23:N23)</f>
        <v>11490.202369999999</v>
      </c>
      <c r="P23" s="35">
        <f>+I23+L23</f>
        <v>3225.4641149999998</v>
      </c>
      <c r="Q23" s="35">
        <f t="shared" si="0"/>
        <v>8264.738255</v>
      </c>
      <c r="R23" s="35">
        <f t="shared" si="1"/>
        <v>48826.08588499999</v>
      </c>
      <c r="S23" s="36">
        <v>111</v>
      </c>
      <c r="U23" s="25"/>
    </row>
    <row r="24" spans="1:19" s="3" customFormat="1" ht="51" customHeight="1">
      <c r="A24" s="96" t="s">
        <v>151</v>
      </c>
      <c r="B24" s="97"/>
      <c r="C24" s="97"/>
      <c r="D24" s="97"/>
      <c r="E24" s="98"/>
      <c r="F24" s="3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7"/>
      <c r="S24" s="29"/>
    </row>
    <row r="25" spans="1:21" s="3" customFormat="1" ht="51" customHeight="1">
      <c r="A25" s="30">
        <v>9</v>
      </c>
      <c r="B25" s="31" t="s">
        <v>102</v>
      </c>
      <c r="C25" s="32" t="s">
        <v>133</v>
      </c>
      <c r="D25" s="33" t="s">
        <v>131</v>
      </c>
      <c r="E25" s="34" t="s">
        <v>24</v>
      </c>
      <c r="F25" s="68">
        <v>60000</v>
      </c>
      <c r="G25" s="69">
        <v>3486.68</v>
      </c>
      <c r="H25" s="69">
        <v>25</v>
      </c>
      <c r="I25" s="35">
        <f aca="true" t="shared" si="2" ref="I25:I30">+F25*2.87%</f>
        <v>1722</v>
      </c>
      <c r="J25" s="35">
        <f aca="true" t="shared" si="3" ref="J25:J30">+F25*7.1%</f>
        <v>4260</v>
      </c>
      <c r="K25" s="35">
        <v>520.34</v>
      </c>
      <c r="L25" s="35">
        <v>1824</v>
      </c>
      <c r="M25" s="35">
        <f aca="true" t="shared" si="4" ref="M25:M30">+F25*7.09%</f>
        <v>4254</v>
      </c>
      <c r="N25" s="35">
        <v>0</v>
      </c>
      <c r="O25" s="35">
        <f aca="true" t="shared" si="5" ref="O25:O30">SUM(I25:N25)</f>
        <v>12580.34</v>
      </c>
      <c r="P25" s="35">
        <f aca="true" t="shared" si="6" ref="P25:P30">+I25+L25</f>
        <v>3546</v>
      </c>
      <c r="Q25" s="35">
        <f>+J25+K25+M25</f>
        <v>9034.34</v>
      </c>
      <c r="R25" s="35">
        <f t="shared" si="1"/>
        <v>52942.32</v>
      </c>
      <c r="S25" s="36">
        <v>111</v>
      </c>
      <c r="U25" s="25"/>
    </row>
    <row r="26" spans="1:21" s="3" customFormat="1" ht="51" customHeight="1">
      <c r="A26" s="30">
        <v>10</v>
      </c>
      <c r="B26" s="31" t="s">
        <v>62</v>
      </c>
      <c r="C26" s="32" t="s">
        <v>133</v>
      </c>
      <c r="D26" s="33" t="s">
        <v>177</v>
      </c>
      <c r="E26" s="34" t="s">
        <v>24</v>
      </c>
      <c r="F26" s="68">
        <v>31825.44</v>
      </c>
      <c r="G26" s="69">
        <v>0</v>
      </c>
      <c r="H26" s="69">
        <v>25</v>
      </c>
      <c r="I26" s="35">
        <f t="shared" si="2"/>
        <v>913.390128</v>
      </c>
      <c r="J26" s="35">
        <f t="shared" si="3"/>
        <v>2259.6062399999996</v>
      </c>
      <c r="K26" s="35">
        <f>+F26*1.1%</f>
        <v>350.07984000000005</v>
      </c>
      <c r="L26" s="35">
        <v>967.49</v>
      </c>
      <c r="M26" s="35">
        <f t="shared" si="4"/>
        <v>2256.423696</v>
      </c>
      <c r="N26" s="35">
        <v>0</v>
      </c>
      <c r="O26" s="35">
        <f t="shared" si="5"/>
        <v>6746.989903999999</v>
      </c>
      <c r="P26" s="35">
        <f t="shared" si="6"/>
        <v>1880.880128</v>
      </c>
      <c r="Q26" s="35">
        <f aca="true" t="shared" si="7" ref="Q26:Q87">+J26+K26+M26</f>
        <v>4866.109775999999</v>
      </c>
      <c r="R26" s="35">
        <f t="shared" si="1"/>
        <v>29919.559871999998</v>
      </c>
      <c r="S26" s="36">
        <v>111</v>
      </c>
      <c r="U26" s="25"/>
    </row>
    <row r="27" spans="1:21" s="3" customFormat="1" ht="51" customHeight="1">
      <c r="A27" s="30">
        <v>11</v>
      </c>
      <c r="B27" s="31" t="s">
        <v>29</v>
      </c>
      <c r="C27" s="32" t="s">
        <v>133</v>
      </c>
      <c r="D27" s="33" t="s">
        <v>105</v>
      </c>
      <c r="E27" s="34" t="s">
        <v>24</v>
      </c>
      <c r="F27" s="68">
        <v>42000</v>
      </c>
      <c r="G27" s="69">
        <v>570.18</v>
      </c>
      <c r="H27" s="69">
        <v>25</v>
      </c>
      <c r="I27" s="35">
        <f t="shared" si="2"/>
        <v>1205.4</v>
      </c>
      <c r="J27" s="35">
        <f t="shared" si="3"/>
        <v>2981.9999999999995</v>
      </c>
      <c r="K27" s="35">
        <f>+F27*1.1%</f>
        <v>462.00000000000006</v>
      </c>
      <c r="L27" s="35">
        <v>1276.8</v>
      </c>
      <c r="M27" s="35">
        <f t="shared" si="4"/>
        <v>2977.8</v>
      </c>
      <c r="N27" s="35">
        <v>1031.62</v>
      </c>
      <c r="O27" s="35">
        <f t="shared" si="5"/>
        <v>9935.619999999999</v>
      </c>
      <c r="P27" s="35">
        <f>+I27+L27</f>
        <v>2482.2</v>
      </c>
      <c r="Q27" s="35">
        <f t="shared" si="7"/>
        <v>6421.799999999999</v>
      </c>
      <c r="R27" s="35">
        <f t="shared" si="1"/>
        <v>37891</v>
      </c>
      <c r="S27" s="36">
        <v>111</v>
      </c>
      <c r="U27" s="25"/>
    </row>
    <row r="28" spans="1:21" s="3" customFormat="1" ht="51" customHeight="1">
      <c r="A28" s="30">
        <v>12</v>
      </c>
      <c r="B28" s="31" t="s">
        <v>95</v>
      </c>
      <c r="C28" s="32" t="s">
        <v>133</v>
      </c>
      <c r="D28" s="33" t="s">
        <v>178</v>
      </c>
      <c r="E28" s="34" t="s">
        <v>24</v>
      </c>
      <c r="F28" s="68">
        <v>54264.15</v>
      </c>
      <c r="G28" s="69">
        <v>2455.82</v>
      </c>
      <c r="H28" s="69">
        <v>25</v>
      </c>
      <c r="I28" s="35">
        <f t="shared" si="2"/>
        <v>1557.381105</v>
      </c>
      <c r="J28" s="35">
        <f t="shared" si="3"/>
        <v>3852.75465</v>
      </c>
      <c r="K28" s="35">
        <v>520.34</v>
      </c>
      <c r="L28" s="35">
        <v>1649.63</v>
      </c>
      <c r="M28" s="35">
        <f t="shared" si="4"/>
        <v>3847.3282350000004</v>
      </c>
      <c r="N28" s="35">
        <v>0</v>
      </c>
      <c r="O28" s="35">
        <f t="shared" si="5"/>
        <v>11427.43399</v>
      </c>
      <c r="P28" s="35">
        <f t="shared" si="6"/>
        <v>3207.011105</v>
      </c>
      <c r="Q28" s="35">
        <f t="shared" si="7"/>
        <v>8220.422885</v>
      </c>
      <c r="R28" s="35">
        <f t="shared" si="1"/>
        <v>48576.318895000004</v>
      </c>
      <c r="S28" s="36">
        <v>111</v>
      </c>
      <c r="U28" s="25"/>
    </row>
    <row r="29" spans="1:21" s="3" customFormat="1" ht="51" customHeight="1">
      <c r="A29" s="30">
        <v>13</v>
      </c>
      <c r="B29" s="31" t="s">
        <v>56</v>
      </c>
      <c r="C29" s="32" t="s">
        <v>133</v>
      </c>
      <c r="D29" s="33" t="s">
        <v>179</v>
      </c>
      <c r="E29" s="34" t="s">
        <v>24</v>
      </c>
      <c r="F29" s="68">
        <v>50376.02</v>
      </c>
      <c r="G29" s="69">
        <v>1752.33</v>
      </c>
      <c r="H29" s="69">
        <v>25</v>
      </c>
      <c r="I29" s="35">
        <f t="shared" si="2"/>
        <v>1445.7917739999998</v>
      </c>
      <c r="J29" s="35">
        <f t="shared" si="3"/>
        <v>3576.6974199999995</v>
      </c>
      <c r="K29" s="35">
        <v>520.34</v>
      </c>
      <c r="L29" s="35">
        <v>1531.43</v>
      </c>
      <c r="M29" s="35">
        <f t="shared" si="4"/>
        <v>3571.659818</v>
      </c>
      <c r="N29" s="35">
        <v>1031.62</v>
      </c>
      <c r="O29" s="35">
        <f t="shared" si="5"/>
        <v>11677.539012000001</v>
      </c>
      <c r="P29" s="35">
        <f t="shared" si="6"/>
        <v>2977.2217739999996</v>
      </c>
      <c r="Q29" s="35">
        <f t="shared" si="7"/>
        <v>7668.697238</v>
      </c>
      <c r="R29" s="35">
        <f t="shared" si="1"/>
        <v>44589.848225999995</v>
      </c>
      <c r="S29" s="36">
        <v>111</v>
      </c>
      <c r="U29" s="25"/>
    </row>
    <row r="30" spans="1:21" s="3" customFormat="1" ht="51" customHeight="1" thickBot="1">
      <c r="A30" s="30">
        <v>14</v>
      </c>
      <c r="B30" s="31" t="s">
        <v>71</v>
      </c>
      <c r="C30" s="32" t="s">
        <v>133</v>
      </c>
      <c r="D30" s="33" t="s">
        <v>180</v>
      </c>
      <c r="E30" s="34" t="s">
        <v>24</v>
      </c>
      <c r="F30" s="68">
        <v>60000</v>
      </c>
      <c r="G30" s="69">
        <v>3486.68</v>
      </c>
      <c r="H30" s="69">
        <v>25</v>
      </c>
      <c r="I30" s="35">
        <f t="shared" si="2"/>
        <v>1722</v>
      </c>
      <c r="J30" s="35">
        <f t="shared" si="3"/>
        <v>4260</v>
      </c>
      <c r="K30" s="35">
        <v>520.34</v>
      </c>
      <c r="L30" s="35">
        <v>1824</v>
      </c>
      <c r="M30" s="35">
        <f t="shared" si="4"/>
        <v>4254</v>
      </c>
      <c r="N30" s="35">
        <v>0</v>
      </c>
      <c r="O30" s="35">
        <f t="shared" si="5"/>
        <v>12580.34</v>
      </c>
      <c r="P30" s="35">
        <f t="shared" si="6"/>
        <v>3546</v>
      </c>
      <c r="Q30" s="35">
        <f t="shared" si="7"/>
        <v>9034.34</v>
      </c>
      <c r="R30" s="35">
        <f t="shared" si="1"/>
        <v>52942.32</v>
      </c>
      <c r="S30" s="36">
        <v>111</v>
      </c>
      <c r="U30" s="25"/>
    </row>
    <row r="31" spans="1:19" s="3" customFormat="1" ht="51" customHeight="1">
      <c r="A31" s="96" t="s">
        <v>134</v>
      </c>
      <c r="B31" s="97"/>
      <c r="C31" s="97"/>
      <c r="D31" s="97"/>
      <c r="E31" s="98"/>
      <c r="F31" s="3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7"/>
      <c r="S31" s="38"/>
    </row>
    <row r="32" spans="1:21" s="3" customFormat="1" ht="51" customHeight="1">
      <c r="A32" s="30">
        <v>15</v>
      </c>
      <c r="B32" s="31" t="s">
        <v>89</v>
      </c>
      <c r="C32" s="32" t="s">
        <v>133</v>
      </c>
      <c r="D32" s="33" t="s">
        <v>181</v>
      </c>
      <c r="E32" s="34" t="s">
        <v>24</v>
      </c>
      <c r="F32" s="68">
        <v>120000</v>
      </c>
      <c r="G32" s="69">
        <v>16823.09</v>
      </c>
      <c r="H32" s="69">
        <v>25</v>
      </c>
      <c r="I32" s="35">
        <f>+F32*2.87%</f>
        <v>3444</v>
      </c>
      <c r="J32" s="35">
        <f>+F32*7.1%</f>
        <v>8520</v>
      </c>
      <c r="K32" s="35">
        <v>520.34</v>
      </c>
      <c r="L32" s="35">
        <v>3595.1</v>
      </c>
      <c r="M32" s="35">
        <v>8384.63</v>
      </c>
      <c r="N32" s="35">
        <v>0</v>
      </c>
      <c r="O32" s="35">
        <f>SUM(I32:N32)</f>
        <v>24464.07</v>
      </c>
      <c r="P32" s="35">
        <f>+I32+L32</f>
        <v>7039.1</v>
      </c>
      <c r="Q32" s="35">
        <f t="shared" si="7"/>
        <v>17424.97</v>
      </c>
      <c r="R32" s="35">
        <f t="shared" si="1"/>
        <v>96112.81</v>
      </c>
      <c r="S32" s="36">
        <v>111</v>
      </c>
      <c r="U32" s="25"/>
    </row>
    <row r="33" spans="1:21" s="3" customFormat="1" ht="51" customHeight="1">
      <c r="A33" s="30">
        <v>16</v>
      </c>
      <c r="B33" s="31" t="s">
        <v>54</v>
      </c>
      <c r="C33" s="32" t="s">
        <v>133</v>
      </c>
      <c r="D33" s="33" t="s">
        <v>105</v>
      </c>
      <c r="E33" s="34" t="s">
        <v>24</v>
      </c>
      <c r="F33" s="68">
        <v>45000</v>
      </c>
      <c r="G33" s="69">
        <v>1148.33</v>
      </c>
      <c r="H33" s="69">
        <v>25</v>
      </c>
      <c r="I33" s="35">
        <f>+F33*2.87%</f>
        <v>1291.5</v>
      </c>
      <c r="J33" s="35">
        <f>+F33*7.1%</f>
        <v>3194.9999999999995</v>
      </c>
      <c r="K33" s="35">
        <v>495</v>
      </c>
      <c r="L33" s="35">
        <v>1368</v>
      </c>
      <c r="M33" s="35">
        <f>+F33*7.09%</f>
        <v>3190.5</v>
      </c>
      <c r="N33" s="35">
        <v>0</v>
      </c>
      <c r="O33" s="35">
        <f>SUM(I33:N33)</f>
        <v>9540</v>
      </c>
      <c r="P33" s="35">
        <f>+I33+L33</f>
        <v>2659.5</v>
      </c>
      <c r="Q33" s="35">
        <f t="shared" si="7"/>
        <v>6880.5</v>
      </c>
      <c r="R33" s="35">
        <f t="shared" si="1"/>
        <v>41167.17</v>
      </c>
      <c r="S33" s="36">
        <v>111</v>
      </c>
      <c r="U33" s="25"/>
    </row>
    <row r="34" spans="1:21" s="3" customFormat="1" ht="51" customHeight="1">
      <c r="A34" s="30">
        <v>17</v>
      </c>
      <c r="B34" s="31" t="s">
        <v>88</v>
      </c>
      <c r="C34" s="32" t="s">
        <v>133</v>
      </c>
      <c r="D34" s="33" t="s">
        <v>182</v>
      </c>
      <c r="E34" s="34" t="s">
        <v>24</v>
      </c>
      <c r="F34" s="68">
        <v>85000</v>
      </c>
      <c r="G34" s="69">
        <v>8576.99</v>
      </c>
      <c r="H34" s="69">
        <v>25</v>
      </c>
      <c r="I34" s="35">
        <f>+F34*2.87%</f>
        <v>2439.5</v>
      </c>
      <c r="J34" s="35">
        <f>+F34*7.1%</f>
        <v>6034.999999999999</v>
      </c>
      <c r="K34" s="35">
        <v>520.34</v>
      </c>
      <c r="L34" s="35">
        <v>2584</v>
      </c>
      <c r="M34" s="35">
        <f>+F34*7.09%</f>
        <v>6026.5</v>
      </c>
      <c r="N34" s="35">
        <v>0</v>
      </c>
      <c r="O34" s="35">
        <f>SUM(I34:N34)</f>
        <v>17605.34</v>
      </c>
      <c r="P34" s="35">
        <f>+I34+L34</f>
        <v>5023.5</v>
      </c>
      <c r="Q34" s="35">
        <f t="shared" si="7"/>
        <v>12581.84</v>
      </c>
      <c r="R34" s="35">
        <f t="shared" si="1"/>
        <v>71374.51</v>
      </c>
      <c r="S34" s="36">
        <v>111</v>
      </c>
      <c r="U34" s="25"/>
    </row>
    <row r="35" spans="1:21" s="3" customFormat="1" ht="51" customHeight="1" thickBot="1">
      <c r="A35" s="30">
        <v>18</v>
      </c>
      <c r="B35" s="31" t="s">
        <v>30</v>
      </c>
      <c r="C35" s="32" t="s">
        <v>133</v>
      </c>
      <c r="D35" s="33" t="s">
        <v>106</v>
      </c>
      <c r="E35" s="34" t="s">
        <v>24</v>
      </c>
      <c r="F35" s="68">
        <v>12997.59</v>
      </c>
      <c r="G35" s="69">
        <v>0</v>
      </c>
      <c r="H35" s="69">
        <v>25</v>
      </c>
      <c r="I35" s="35">
        <f>+F35*2.87%</f>
        <v>373.03083300000003</v>
      </c>
      <c r="J35" s="35">
        <f>+F35*7.1%</f>
        <v>922.8288899999999</v>
      </c>
      <c r="K35" s="35">
        <f>+F35*1.1%</f>
        <v>142.97349000000003</v>
      </c>
      <c r="L35" s="35">
        <v>395.13</v>
      </c>
      <c r="M35" s="35">
        <f>+F35*7.09%</f>
        <v>921.5291310000001</v>
      </c>
      <c r="N35" s="35">
        <v>0</v>
      </c>
      <c r="O35" s="35">
        <f>SUM(I35:N35)</f>
        <v>2755.4923440000002</v>
      </c>
      <c r="P35" s="35">
        <f>+I35+L35</f>
        <v>768.160833</v>
      </c>
      <c r="Q35" s="35">
        <f t="shared" si="7"/>
        <v>1987.3315109999999</v>
      </c>
      <c r="R35" s="35">
        <f t="shared" si="1"/>
        <v>12204.429167</v>
      </c>
      <c r="S35" s="36">
        <v>111</v>
      </c>
      <c r="U35" s="25"/>
    </row>
    <row r="36" spans="1:19" s="3" customFormat="1" ht="51" customHeight="1">
      <c r="A36" s="96" t="s">
        <v>136</v>
      </c>
      <c r="B36" s="97"/>
      <c r="C36" s="97"/>
      <c r="D36" s="97"/>
      <c r="E36" s="98"/>
      <c r="F36" s="3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7"/>
      <c r="S36" s="38"/>
    </row>
    <row r="37" spans="1:21" s="3" customFormat="1" ht="51" customHeight="1">
      <c r="A37" s="30">
        <v>19</v>
      </c>
      <c r="B37" s="31" t="s">
        <v>99</v>
      </c>
      <c r="C37" s="32" t="s">
        <v>133</v>
      </c>
      <c r="D37" s="33" t="s">
        <v>128</v>
      </c>
      <c r="E37" s="34" t="s">
        <v>24</v>
      </c>
      <c r="F37" s="68">
        <v>152000</v>
      </c>
      <c r="G37" s="69">
        <v>24593.49</v>
      </c>
      <c r="H37" s="69">
        <v>25</v>
      </c>
      <c r="I37" s="35">
        <f aca="true" t="shared" si="8" ref="I37:I43">+F37*2.87%</f>
        <v>4362.4</v>
      </c>
      <c r="J37" s="35">
        <f aca="true" t="shared" si="9" ref="J37:J43">+F37*7.1%</f>
        <v>10791.999999999998</v>
      </c>
      <c r="K37" s="35">
        <v>520.34</v>
      </c>
      <c r="L37" s="35">
        <v>3595.1</v>
      </c>
      <c r="M37" s="35">
        <v>8384.63</v>
      </c>
      <c r="N37" s="35">
        <v>0</v>
      </c>
      <c r="O37" s="35">
        <f aca="true" t="shared" si="10" ref="O37:O43">SUM(I37:N37)</f>
        <v>27654.469999999994</v>
      </c>
      <c r="P37" s="35">
        <f aca="true" t="shared" si="11" ref="P37:P43">+I37+L37</f>
        <v>7957.5</v>
      </c>
      <c r="Q37" s="35">
        <f t="shared" si="7"/>
        <v>19696.969999999998</v>
      </c>
      <c r="R37" s="35">
        <f t="shared" si="1"/>
        <v>119424.01</v>
      </c>
      <c r="S37" s="36">
        <v>111</v>
      </c>
      <c r="U37" s="25"/>
    </row>
    <row r="38" spans="1:21" s="3" customFormat="1" ht="51" customHeight="1">
      <c r="A38" s="30">
        <v>20</v>
      </c>
      <c r="B38" s="31" t="s">
        <v>94</v>
      </c>
      <c r="C38" s="32" t="s">
        <v>133</v>
      </c>
      <c r="D38" s="33" t="s">
        <v>105</v>
      </c>
      <c r="E38" s="34" t="s">
        <v>24</v>
      </c>
      <c r="F38" s="68">
        <v>35000</v>
      </c>
      <c r="G38" s="69">
        <v>0</v>
      </c>
      <c r="H38" s="69">
        <v>25</v>
      </c>
      <c r="I38" s="35">
        <f t="shared" si="8"/>
        <v>1004.5</v>
      </c>
      <c r="J38" s="35">
        <f t="shared" si="9"/>
        <v>2485</v>
      </c>
      <c r="K38" s="35">
        <f>+F38*1.1%</f>
        <v>385.00000000000006</v>
      </c>
      <c r="L38" s="35">
        <v>1064</v>
      </c>
      <c r="M38" s="35">
        <f aca="true" t="shared" si="12" ref="M38:M43">+F38*7.09%</f>
        <v>2481.5</v>
      </c>
      <c r="N38" s="35">
        <v>0</v>
      </c>
      <c r="O38" s="35">
        <f t="shared" si="10"/>
        <v>7420</v>
      </c>
      <c r="P38" s="35">
        <f t="shared" si="11"/>
        <v>2068.5</v>
      </c>
      <c r="Q38" s="35">
        <f t="shared" si="7"/>
        <v>5351.5</v>
      </c>
      <c r="R38" s="35">
        <f t="shared" si="1"/>
        <v>32906.5</v>
      </c>
      <c r="S38" s="36">
        <v>111</v>
      </c>
      <c r="U38" s="25"/>
    </row>
    <row r="39" spans="1:21" s="3" customFormat="1" ht="51" customHeight="1">
      <c r="A39" s="30">
        <v>21</v>
      </c>
      <c r="B39" s="31" t="s">
        <v>49</v>
      </c>
      <c r="C39" s="32" t="s">
        <v>133</v>
      </c>
      <c r="D39" s="33" t="s">
        <v>183</v>
      </c>
      <c r="E39" s="34" t="s">
        <v>24</v>
      </c>
      <c r="F39" s="68">
        <v>92000</v>
      </c>
      <c r="G39" s="69">
        <v>10223.57</v>
      </c>
      <c r="H39" s="69">
        <v>25</v>
      </c>
      <c r="I39" s="35">
        <f t="shared" si="8"/>
        <v>2640.4</v>
      </c>
      <c r="J39" s="35">
        <f t="shared" si="9"/>
        <v>6531.999999999999</v>
      </c>
      <c r="K39" s="35">
        <v>520.34</v>
      </c>
      <c r="L39" s="35">
        <v>2796.8</v>
      </c>
      <c r="M39" s="35">
        <f t="shared" si="12"/>
        <v>6522.8</v>
      </c>
      <c r="N39" s="35">
        <v>0</v>
      </c>
      <c r="O39" s="35">
        <f t="shared" si="10"/>
        <v>19012.34</v>
      </c>
      <c r="P39" s="35">
        <f t="shared" si="11"/>
        <v>5437.200000000001</v>
      </c>
      <c r="Q39" s="35">
        <f t="shared" si="7"/>
        <v>13575.14</v>
      </c>
      <c r="R39" s="35">
        <f t="shared" si="1"/>
        <v>76314.23000000001</v>
      </c>
      <c r="S39" s="36">
        <v>111</v>
      </c>
      <c r="U39" s="25"/>
    </row>
    <row r="40" spans="1:21" s="3" customFormat="1" ht="51" customHeight="1">
      <c r="A40" s="30">
        <v>22</v>
      </c>
      <c r="B40" s="31" t="s">
        <v>82</v>
      </c>
      <c r="C40" s="32" t="s">
        <v>133</v>
      </c>
      <c r="D40" s="33" t="s">
        <v>183</v>
      </c>
      <c r="E40" s="34" t="s">
        <v>24</v>
      </c>
      <c r="F40" s="68">
        <v>88748.12</v>
      </c>
      <c r="G40" s="69">
        <v>9458.65</v>
      </c>
      <c r="H40" s="69">
        <v>25</v>
      </c>
      <c r="I40" s="35">
        <f t="shared" si="8"/>
        <v>2547.071044</v>
      </c>
      <c r="J40" s="35">
        <f t="shared" si="9"/>
        <v>6301.116519999999</v>
      </c>
      <c r="K40" s="35">
        <v>520.34</v>
      </c>
      <c r="L40" s="35">
        <v>2697.94</v>
      </c>
      <c r="M40" s="35">
        <f t="shared" si="12"/>
        <v>6292.2417080000005</v>
      </c>
      <c r="N40" s="35">
        <v>0</v>
      </c>
      <c r="O40" s="35">
        <f t="shared" si="10"/>
        <v>18358.709272</v>
      </c>
      <c r="P40" s="35">
        <f t="shared" si="11"/>
        <v>5245.011044</v>
      </c>
      <c r="Q40" s="35">
        <f t="shared" si="7"/>
        <v>13113.698228</v>
      </c>
      <c r="R40" s="35">
        <f t="shared" si="1"/>
        <v>74019.458956</v>
      </c>
      <c r="S40" s="36">
        <v>111</v>
      </c>
      <c r="U40" s="25"/>
    </row>
    <row r="41" spans="1:21" s="3" customFormat="1" ht="51" customHeight="1">
      <c r="A41" s="30">
        <v>23</v>
      </c>
      <c r="B41" s="31" t="s">
        <v>53</v>
      </c>
      <c r="C41" s="32" t="s">
        <v>133</v>
      </c>
      <c r="D41" s="33" t="s">
        <v>183</v>
      </c>
      <c r="E41" s="34" t="s">
        <v>24</v>
      </c>
      <c r="F41" s="68">
        <v>88231.31</v>
      </c>
      <c r="G41" s="69">
        <v>9337.08</v>
      </c>
      <c r="H41" s="69">
        <v>25</v>
      </c>
      <c r="I41" s="35">
        <f t="shared" si="8"/>
        <v>2532.238597</v>
      </c>
      <c r="J41" s="35">
        <f t="shared" si="9"/>
        <v>6264.4230099999995</v>
      </c>
      <c r="K41" s="35">
        <v>520.34</v>
      </c>
      <c r="L41" s="35">
        <v>2682.23</v>
      </c>
      <c r="M41" s="35">
        <f t="shared" si="12"/>
        <v>6255.599879</v>
      </c>
      <c r="N41" s="35">
        <v>0</v>
      </c>
      <c r="O41" s="35">
        <f t="shared" si="10"/>
        <v>18254.831486</v>
      </c>
      <c r="P41" s="35">
        <f t="shared" si="11"/>
        <v>5214.468597</v>
      </c>
      <c r="Q41" s="35">
        <f t="shared" si="7"/>
        <v>13040.362889</v>
      </c>
      <c r="R41" s="35">
        <f t="shared" si="1"/>
        <v>73654.761403</v>
      </c>
      <c r="S41" s="36">
        <v>111</v>
      </c>
      <c r="U41" s="25"/>
    </row>
    <row r="42" spans="1:21" s="3" customFormat="1" ht="51" customHeight="1">
      <c r="A42" s="30">
        <v>24</v>
      </c>
      <c r="B42" s="31" t="s">
        <v>75</v>
      </c>
      <c r="C42" s="32" t="s">
        <v>133</v>
      </c>
      <c r="D42" s="33" t="s">
        <v>120</v>
      </c>
      <c r="E42" s="34" t="s">
        <v>24</v>
      </c>
      <c r="F42" s="68">
        <v>89781.76</v>
      </c>
      <c r="G42" s="69">
        <v>9443.88</v>
      </c>
      <c r="H42" s="69">
        <v>25</v>
      </c>
      <c r="I42" s="35">
        <f t="shared" si="8"/>
        <v>2576.736512</v>
      </c>
      <c r="J42" s="35">
        <f t="shared" si="9"/>
        <v>6374.504959999999</v>
      </c>
      <c r="K42" s="35">
        <v>520.34</v>
      </c>
      <c r="L42" s="35">
        <v>2729.37</v>
      </c>
      <c r="M42" s="35">
        <f t="shared" si="12"/>
        <v>6365.526784</v>
      </c>
      <c r="N42" s="35">
        <v>1031.62</v>
      </c>
      <c r="O42" s="35">
        <f t="shared" si="10"/>
        <v>19598.098256</v>
      </c>
      <c r="P42" s="35">
        <f t="shared" si="11"/>
        <v>5306.106512</v>
      </c>
      <c r="Q42" s="35">
        <f t="shared" si="7"/>
        <v>13260.371744</v>
      </c>
      <c r="R42" s="35">
        <f t="shared" si="1"/>
        <v>73975.153488</v>
      </c>
      <c r="S42" s="36">
        <v>111</v>
      </c>
      <c r="U42" s="25"/>
    </row>
    <row r="43" spans="1:21" s="3" customFormat="1" ht="51" customHeight="1" thickBot="1">
      <c r="A43" s="30">
        <v>25</v>
      </c>
      <c r="B43" s="31" t="s">
        <v>103</v>
      </c>
      <c r="C43" s="32" t="s">
        <v>133</v>
      </c>
      <c r="D43" s="33" t="s">
        <v>120</v>
      </c>
      <c r="E43" s="34" t="s">
        <v>24</v>
      </c>
      <c r="F43" s="68">
        <v>80000</v>
      </c>
      <c r="G43" s="69">
        <v>7400.87</v>
      </c>
      <c r="H43" s="69">
        <v>25</v>
      </c>
      <c r="I43" s="35">
        <f t="shared" si="8"/>
        <v>2296</v>
      </c>
      <c r="J43" s="35">
        <f t="shared" si="9"/>
        <v>5679.999999999999</v>
      </c>
      <c r="K43" s="35">
        <v>520.34</v>
      </c>
      <c r="L43" s="35">
        <v>2432</v>
      </c>
      <c r="M43" s="35">
        <f t="shared" si="12"/>
        <v>5672</v>
      </c>
      <c r="N43" s="35">
        <v>0</v>
      </c>
      <c r="O43" s="35">
        <f t="shared" si="10"/>
        <v>16600.339999999997</v>
      </c>
      <c r="P43" s="35">
        <f t="shared" si="11"/>
        <v>4728</v>
      </c>
      <c r="Q43" s="35">
        <f t="shared" si="7"/>
        <v>11872.34</v>
      </c>
      <c r="R43" s="35">
        <f t="shared" si="1"/>
        <v>67846.13</v>
      </c>
      <c r="S43" s="36">
        <v>111</v>
      </c>
      <c r="U43" s="25"/>
    </row>
    <row r="44" spans="1:19" s="3" customFormat="1" ht="51" customHeight="1">
      <c r="A44" s="96" t="s">
        <v>138</v>
      </c>
      <c r="B44" s="97"/>
      <c r="C44" s="97"/>
      <c r="D44" s="97"/>
      <c r="E44" s="98"/>
      <c r="F44" s="3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  <c r="S44" s="38"/>
    </row>
    <row r="45" spans="1:21" s="3" customFormat="1" ht="51" customHeight="1">
      <c r="A45" s="30">
        <v>26</v>
      </c>
      <c r="B45" s="31" t="s">
        <v>58</v>
      </c>
      <c r="C45" s="32" t="s">
        <v>138</v>
      </c>
      <c r="D45" s="33" t="s">
        <v>184</v>
      </c>
      <c r="E45" s="34" t="s">
        <v>24</v>
      </c>
      <c r="F45" s="68">
        <v>90000</v>
      </c>
      <c r="G45" s="69">
        <v>9753.12</v>
      </c>
      <c r="H45" s="69">
        <v>25</v>
      </c>
      <c r="I45" s="35">
        <f>+F45*2.87%</f>
        <v>2583</v>
      </c>
      <c r="J45" s="35">
        <f>+F45*7.1%</f>
        <v>6389.999999999999</v>
      </c>
      <c r="K45" s="35">
        <v>520.34</v>
      </c>
      <c r="L45" s="35">
        <v>2736</v>
      </c>
      <c r="M45" s="35">
        <f>+F45*7.09%</f>
        <v>6381</v>
      </c>
      <c r="N45" s="35">
        <v>0</v>
      </c>
      <c r="O45" s="35">
        <f>SUM(I45:N45)</f>
        <v>18610.34</v>
      </c>
      <c r="P45" s="35">
        <f>+I45+L45</f>
        <v>5319</v>
      </c>
      <c r="Q45" s="35">
        <f t="shared" si="7"/>
        <v>13291.34</v>
      </c>
      <c r="R45" s="35">
        <f t="shared" si="1"/>
        <v>74902.88</v>
      </c>
      <c r="S45" s="36">
        <v>111</v>
      </c>
      <c r="U45" s="25"/>
    </row>
    <row r="46" spans="1:21" s="3" customFormat="1" ht="51" customHeight="1">
      <c r="A46" s="30">
        <v>27</v>
      </c>
      <c r="B46" s="31" t="s">
        <v>59</v>
      </c>
      <c r="C46" s="32" t="s">
        <v>138</v>
      </c>
      <c r="D46" s="33" t="s">
        <v>117</v>
      </c>
      <c r="E46" s="34" t="s">
        <v>24</v>
      </c>
      <c r="F46" s="68">
        <v>63137.21</v>
      </c>
      <c r="G46" s="69">
        <v>4077.04</v>
      </c>
      <c r="H46" s="69">
        <v>25</v>
      </c>
      <c r="I46" s="35">
        <f>+F46*2.87%</f>
        <v>1812.0379269999999</v>
      </c>
      <c r="J46" s="35">
        <f>+F46*7.1%</f>
        <v>4482.74191</v>
      </c>
      <c r="K46" s="35">
        <v>520.34</v>
      </c>
      <c r="L46" s="35">
        <v>1919.37</v>
      </c>
      <c r="M46" s="35">
        <f>+F46*7.09%</f>
        <v>4476.428189</v>
      </c>
      <c r="N46" s="35"/>
      <c r="O46" s="35">
        <f>SUM(I46:N46)</f>
        <v>13210.918026000001</v>
      </c>
      <c r="P46" s="35">
        <f>+I46+L46</f>
        <v>3731.4079269999997</v>
      </c>
      <c r="Q46" s="35">
        <f t="shared" si="7"/>
        <v>9479.510099</v>
      </c>
      <c r="R46" s="35">
        <f t="shared" si="1"/>
        <v>55303.762073</v>
      </c>
      <c r="S46" s="36">
        <v>111</v>
      </c>
      <c r="U46" s="25"/>
    </row>
    <row r="47" spans="1:21" s="3" customFormat="1" ht="51" customHeight="1">
      <c r="A47" s="30">
        <v>28</v>
      </c>
      <c r="B47" s="31" t="s">
        <v>84</v>
      </c>
      <c r="C47" s="32" t="s">
        <v>138</v>
      </c>
      <c r="D47" s="33" t="s">
        <v>123</v>
      </c>
      <c r="E47" s="34" t="s">
        <v>24</v>
      </c>
      <c r="F47" s="68">
        <v>50700</v>
      </c>
      <c r="G47" s="69">
        <v>1798.05</v>
      </c>
      <c r="H47" s="69">
        <v>25</v>
      </c>
      <c r="I47" s="35">
        <f>+F47*2.87%</f>
        <v>1455.09</v>
      </c>
      <c r="J47" s="35">
        <f>+F47*7.1%</f>
        <v>3599.7</v>
      </c>
      <c r="K47" s="35">
        <v>520.34</v>
      </c>
      <c r="L47" s="35">
        <v>1541.28</v>
      </c>
      <c r="M47" s="35">
        <f>+F47*7.09%</f>
        <v>3594.63</v>
      </c>
      <c r="N47" s="35">
        <v>1031.62</v>
      </c>
      <c r="O47" s="35">
        <f>SUM(I47:N47)</f>
        <v>11742.66</v>
      </c>
      <c r="P47" s="35">
        <f>+I47+L47</f>
        <v>2996.37</v>
      </c>
      <c r="Q47" s="35">
        <f t="shared" si="7"/>
        <v>7714.67</v>
      </c>
      <c r="R47" s="35">
        <f t="shared" si="1"/>
        <v>44848.95999999999</v>
      </c>
      <c r="S47" s="36">
        <v>111</v>
      </c>
      <c r="U47" s="25"/>
    </row>
    <row r="48" spans="1:21" s="3" customFormat="1" ht="51" customHeight="1">
      <c r="A48" s="30">
        <v>29</v>
      </c>
      <c r="B48" s="31" t="s">
        <v>50</v>
      </c>
      <c r="C48" s="32" t="s">
        <v>138</v>
      </c>
      <c r="D48" s="33" t="s">
        <v>185</v>
      </c>
      <c r="E48" s="34" t="s">
        <v>24</v>
      </c>
      <c r="F48" s="68">
        <v>24153.36</v>
      </c>
      <c r="G48" s="69">
        <v>0</v>
      </c>
      <c r="H48" s="69">
        <v>25</v>
      </c>
      <c r="I48" s="35">
        <f>+F48*2.87%</f>
        <v>693.2014320000001</v>
      </c>
      <c r="J48" s="35">
        <f>+F48*7.1%</f>
        <v>1714.8885599999999</v>
      </c>
      <c r="K48" s="35">
        <f>+F48*1.1%</f>
        <v>265.68696000000006</v>
      </c>
      <c r="L48" s="35">
        <v>734.26</v>
      </c>
      <c r="M48" s="35">
        <f>+F48*7.09%</f>
        <v>1712.473224</v>
      </c>
      <c r="N48" s="35">
        <v>1031.62</v>
      </c>
      <c r="O48" s="35">
        <f>SUM(I48:N48)</f>
        <v>6152.130176000001</v>
      </c>
      <c r="P48" s="35">
        <f>+I48+L48</f>
        <v>1427.461432</v>
      </c>
      <c r="Q48" s="35">
        <f t="shared" si="7"/>
        <v>3693.0487439999997</v>
      </c>
      <c r="R48" s="35">
        <f t="shared" si="1"/>
        <v>21669.278568</v>
      </c>
      <c r="S48" s="36">
        <v>111</v>
      </c>
      <c r="U48" s="25"/>
    </row>
    <row r="49" spans="1:21" s="3" customFormat="1" ht="51" customHeight="1" thickBot="1">
      <c r="A49" s="30">
        <v>30</v>
      </c>
      <c r="B49" s="31" t="s">
        <v>37</v>
      </c>
      <c r="C49" s="32" t="s">
        <v>138</v>
      </c>
      <c r="D49" s="33" t="s">
        <v>110</v>
      </c>
      <c r="E49" s="34" t="s">
        <v>24</v>
      </c>
      <c r="F49" s="68">
        <v>32000</v>
      </c>
      <c r="G49" s="69">
        <v>0</v>
      </c>
      <c r="H49" s="69">
        <v>25</v>
      </c>
      <c r="I49" s="35">
        <f>+F49*2.87%</f>
        <v>918.4</v>
      </c>
      <c r="J49" s="35">
        <f>+F49*7.1%</f>
        <v>2272</v>
      </c>
      <c r="K49" s="35">
        <f>+F49*1.1%</f>
        <v>352.00000000000006</v>
      </c>
      <c r="L49" s="35">
        <v>972.8</v>
      </c>
      <c r="M49" s="35">
        <f>+F49*7.09%</f>
        <v>2268.8</v>
      </c>
      <c r="N49" s="35">
        <v>0</v>
      </c>
      <c r="O49" s="35">
        <f>SUM(I49:N49)</f>
        <v>6784</v>
      </c>
      <c r="P49" s="35">
        <f>+I49+L49</f>
        <v>1891.1999999999998</v>
      </c>
      <c r="Q49" s="35">
        <f t="shared" si="7"/>
        <v>4892.8</v>
      </c>
      <c r="R49" s="35">
        <f t="shared" si="1"/>
        <v>30083.8</v>
      </c>
      <c r="S49" s="36">
        <v>111</v>
      </c>
      <c r="U49" s="25"/>
    </row>
    <row r="50" spans="1:19" s="3" customFormat="1" ht="51" customHeight="1">
      <c r="A50" s="96" t="s">
        <v>154</v>
      </c>
      <c r="B50" s="97"/>
      <c r="C50" s="97"/>
      <c r="D50" s="97"/>
      <c r="E50" s="98"/>
      <c r="F50" s="3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7"/>
      <c r="S50" s="38"/>
    </row>
    <row r="51" spans="1:21" s="3" customFormat="1" ht="51" customHeight="1">
      <c r="A51" s="30">
        <v>31</v>
      </c>
      <c r="B51" s="31" t="s">
        <v>100</v>
      </c>
      <c r="C51" s="32" t="s">
        <v>154</v>
      </c>
      <c r="D51" s="33" t="s">
        <v>129</v>
      </c>
      <c r="E51" s="34" t="s">
        <v>24</v>
      </c>
      <c r="F51" s="68">
        <v>40500</v>
      </c>
      <c r="G51" s="69">
        <v>358.47</v>
      </c>
      <c r="H51" s="69">
        <v>25</v>
      </c>
      <c r="I51" s="35">
        <f>+F51*2.87%</f>
        <v>1162.35</v>
      </c>
      <c r="J51" s="35">
        <f>+F51*7.1%</f>
        <v>2875.4999999999995</v>
      </c>
      <c r="K51" s="35">
        <f>+F51*1.1%</f>
        <v>445.50000000000006</v>
      </c>
      <c r="L51" s="35">
        <f>+F51*3.04%</f>
        <v>1231.2</v>
      </c>
      <c r="M51" s="35">
        <f>+F51*7.09%</f>
        <v>2871.4500000000003</v>
      </c>
      <c r="N51" s="35">
        <v>1031.62</v>
      </c>
      <c r="O51" s="35">
        <f>SUM(I51:N51)</f>
        <v>9617.619999999999</v>
      </c>
      <c r="P51" s="35">
        <f>+I51+L51</f>
        <v>2393.55</v>
      </c>
      <c r="Q51" s="35">
        <f t="shared" si="7"/>
        <v>6192.45</v>
      </c>
      <c r="R51" s="35">
        <f t="shared" si="1"/>
        <v>36691.35999999999</v>
      </c>
      <c r="S51" s="36">
        <v>111</v>
      </c>
      <c r="U51" s="25"/>
    </row>
    <row r="52" spans="1:21" s="3" customFormat="1" ht="51" customHeight="1">
      <c r="A52" s="30">
        <v>32</v>
      </c>
      <c r="B52" s="31" t="s">
        <v>191</v>
      </c>
      <c r="C52" s="32" t="s">
        <v>154</v>
      </c>
      <c r="D52" s="33" t="s">
        <v>105</v>
      </c>
      <c r="E52" s="34" t="s">
        <v>24</v>
      </c>
      <c r="F52" s="68">
        <v>40000</v>
      </c>
      <c r="G52" s="69">
        <v>442.65</v>
      </c>
      <c r="H52" s="69">
        <v>25</v>
      </c>
      <c r="I52" s="35">
        <f>+F52*2.87%</f>
        <v>1148</v>
      </c>
      <c r="J52" s="35">
        <f>+F52*7.1%</f>
        <v>2839.9999999999995</v>
      </c>
      <c r="K52" s="35">
        <f>+F52*1.1%</f>
        <v>440.00000000000006</v>
      </c>
      <c r="L52" s="35">
        <v>1216</v>
      </c>
      <c r="M52" s="35">
        <f>+F52*7.09%</f>
        <v>2836</v>
      </c>
      <c r="N52" s="35">
        <v>0</v>
      </c>
      <c r="O52" s="35">
        <f>SUM(I52:N52)</f>
        <v>8480</v>
      </c>
      <c r="P52" s="35">
        <f>+I52+L52</f>
        <v>2364</v>
      </c>
      <c r="Q52" s="35">
        <f t="shared" si="7"/>
        <v>6116</v>
      </c>
      <c r="R52" s="35">
        <f t="shared" si="1"/>
        <v>37168.35</v>
      </c>
      <c r="S52" s="36">
        <v>111</v>
      </c>
      <c r="U52" s="25"/>
    </row>
    <row r="53" spans="1:21" s="3" customFormat="1" ht="51" customHeight="1">
      <c r="A53" s="30">
        <v>33</v>
      </c>
      <c r="B53" s="31" t="s">
        <v>60</v>
      </c>
      <c r="C53" s="32" t="s">
        <v>154</v>
      </c>
      <c r="D53" s="33" t="s">
        <v>186</v>
      </c>
      <c r="E53" s="34" t="s">
        <v>24</v>
      </c>
      <c r="F53" s="68">
        <v>90081.87</v>
      </c>
      <c r="G53" s="69">
        <v>9256.57</v>
      </c>
      <c r="H53" s="69">
        <v>25</v>
      </c>
      <c r="I53" s="35">
        <f>+F53*2.87%</f>
        <v>2585.3496689999997</v>
      </c>
      <c r="J53" s="35">
        <f>+F53*7.1%</f>
        <v>6395.81277</v>
      </c>
      <c r="K53" s="35">
        <v>520.34</v>
      </c>
      <c r="L53" s="35">
        <v>2738.49</v>
      </c>
      <c r="M53" s="35">
        <f>+F53*7.09%</f>
        <v>6386.804583</v>
      </c>
      <c r="N53" s="35">
        <v>2063.24</v>
      </c>
      <c r="O53" s="35">
        <f>SUM(I53:N53)</f>
        <v>20690.037021999997</v>
      </c>
      <c r="P53" s="35">
        <f>+I53+L53</f>
        <v>5323.839668999999</v>
      </c>
      <c r="Q53" s="35">
        <f t="shared" si="7"/>
        <v>13302.957353</v>
      </c>
      <c r="R53" s="35">
        <f t="shared" si="1"/>
        <v>73413.220331</v>
      </c>
      <c r="S53" s="36">
        <v>111</v>
      </c>
      <c r="U53" s="25"/>
    </row>
    <row r="54" spans="1:21" s="3" customFormat="1" ht="51" customHeight="1">
      <c r="A54" s="30">
        <v>34</v>
      </c>
      <c r="B54" s="31" t="s">
        <v>194</v>
      </c>
      <c r="C54" s="32" t="s">
        <v>154</v>
      </c>
      <c r="D54" s="33" t="s">
        <v>187</v>
      </c>
      <c r="E54" s="34" t="s">
        <v>24</v>
      </c>
      <c r="F54" s="68">
        <v>44155.04</v>
      </c>
      <c r="G54" s="69">
        <v>1029.07</v>
      </c>
      <c r="H54" s="69">
        <v>25</v>
      </c>
      <c r="I54" s="35">
        <f>+F54*2.87%</f>
        <v>1267.249648</v>
      </c>
      <c r="J54" s="35">
        <f>+F54*7.1%</f>
        <v>3135.0078399999998</v>
      </c>
      <c r="K54" s="35">
        <f>+F54*1.1%</f>
        <v>485.70544000000007</v>
      </c>
      <c r="L54" s="35">
        <v>1342.31</v>
      </c>
      <c r="M54" s="35">
        <f>+F54*7.09%</f>
        <v>3130.592336</v>
      </c>
      <c r="N54" s="35">
        <v>0</v>
      </c>
      <c r="O54" s="35">
        <f>SUM(I54:N54)</f>
        <v>9360.865263999998</v>
      </c>
      <c r="P54" s="35">
        <f>+I54+L54</f>
        <v>2609.559648</v>
      </c>
      <c r="Q54" s="35">
        <f t="shared" si="7"/>
        <v>6751.305616</v>
      </c>
      <c r="R54" s="35">
        <f t="shared" si="1"/>
        <v>40491.410352</v>
      </c>
      <c r="S54" s="36">
        <v>111</v>
      </c>
      <c r="U54" s="25"/>
    </row>
    <row r="55" spans="1:21" s="3" customFormat="1" ht="51" customHeight="1">
      <c r="A55" s="30">
        <v>35</v>
      </c>
      <c r="B55" s="31" t="s">
        <v>83</v>
      </c>
      <c r="C55" s="32" t="s">
        <v>154</v>
      </c>
      <c r="D55" s="33" t="s">
        <v>122</v>
      </c>
      <c r="E55" s="34" t="s">
        <v>24</v>
      </c>
      <c r="F55" s="68">
        <v>60000</v>
      </c>
      <c r="G55" s="69">
        <v>3486.68</v>
      </c>
      <c r="H55" s="69">
        <v>25</v>
      </c>
      <c r="I55" s="35">
        <f>+F55*2.87%</f>
        <v>1722</v>
      </c>
      <c r="J55" s="35">
        <f>+F55*7.1%</f>
        <v>4260</v>
      </c>
      <c r="K55" s="35">
        <v>520.34</v>
      </c>
      <c r="L55" s="35">
        <v>1824</v>
      </c>
      <c r="M55" s="35">
        <f>+F55*7.09%</f>
        <v>4254</v>
      </c>
      <c r="N55" s="35">
        <v>0</v>
      </c>
      <c r="O55" s="35">
        <f>SUM(I55:N55)</f>
        <v>12580.34</v>
      </c>
      <c r="P55" s="35">
        <f>+I55+L55</f>
        <v>3546</v>
      </c>
      <c r="Q55" s="35">
        <f t="shared" si="7"/>
        <v>9034.34</v>
      </c>
      <c r="R55" s="35">
        <f t="shared" si="1"/>
        <v>52942.32</v>
      </c>
      <c r="S55" s="36">
        <v>111</v>
      </c>
      <c r="U55" s="25"/>
    </row>
    <row r="56" spans="1:21" s="3" customFormat="1" ht="51" customHeight="1">
      <c r="A56" s="30" t="s">
        <v>137</v>
      </c>
      <c r="B56" s="31"/>
      <c r="C56" s="32"/>
      <c r="D56" s="33"/>
      <c r="E56" s="34"/>
      <c r="F56" s="68"/>
      <c r="G56" s="69"/>
      <c r="H56" s="6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U56" s="25"/>
    </row>
    <row r="57" spans="1:21" s="3" customFormat="1" ht="51" customHeight="1">
      <c r="A57" s="30">
        <v>36</v>
      </c>
      <c r="B57" s="31" t="s">
        <v>51</v>
      </c>
      <c r="C57" s="32" t="s">
        <v>137</v>
      </c>
      <c r="D57" s="33" t="s">
        <v>188</v>
      </c>
      <c r="E57" s="34" t="s">
        <v>24</v>
      </c>
      <c r="F57" s="68">
        <v>120000</v>
      </c>
      <c r="G57" s="69">
        <v>16565.19</v>
      </c>
      <c r="H57" s="69">
        <v>25</v>
      </c>
      <c r="I57" s="35">
        <f>+F57*2.87%</f>
        <v>3444</v>
      </c>
      <c r="J57" s="35">
        <f>+F57*7.1%</f>
        <v>8520</v>
      </c>
      <c r="K57" s="35">
        <v>520.34</v>
      </c>
      <c r="L57" s="35">
        <v>3595.1</v>
      </c>
      <c r="M57" s="35">
        <v>8384.63</v>
      </c>
      <c r="N57" s="35">
        <v>1031.62</v>
      </c>
      <c r="O57" s="35">
        <f>SUM(I57:N57)</f>
        <v>25495.69</v>
      </c>
      <c r="P57" s="35">
        <f>+I57+L57</f>
        <v>7039.1</v>
      </c>
      <c r="Q57" s="35">
        <f t="shared" si="7"/>
        <v>17424.97</v>
      </c>
      <c r="R57" s="35">
        <f>+F57-P57-G57-H57-N57</f>
        <v>95339.09</v>
      </c>
      <c r="S57" s="36">
        <v>111</v>
      </c>
      <c r="U57" s="25"/>
    </row>
    <row r="58" spans="1:21" s="3" customFormat="1" ht="51" customHeight="1">
      <c r="A58" s="30">
        <v>37</v>
      </c>
      <c r="B58" s="31" t="s">
        <v>92</v>
      </c>
      <c r="C58" s="32" t="s">
        <v>137</v>
      </c>
      <c r="D58" s="33" t="s">
        <v>116</v>
      </c>
      <c r="E58" s="34" t="s">
        <v>24</v>
      </c>
      <c r="F58" s="68">
        <v>67219.45</v>
      </c>
      <c r="G58" s="69">
        <v>4845.23</v>
      </c>
      <c r="H58" s="69">
        <v>25</v>
      </c>
      <c r="I58" s="35">
        <f>+F58*2.87%</f>
        <v>1929.198215</v>
      </c>
      <c r="J58" s="35">
        <f>+F58*7.1%</f>
        <v>4772.58095</v>
      </c>
      <c r="K58" s="35">
        <v>520.34</v>
      </c>
      <c r="L58" s="35">
        <v>2043.47</v>
      </c>
      <c r="M58" s="35">
        <f>+F58*7.09%</f>
        <v>4765.859005</v>
      </c>
      <c r="N58" s="35">
        <v>0</v>
      </c>
      <c r="O58" s="35">
        <f>SUM(I58:N58)</f>
        <v>14031.44817</v>
      </c>
      <c r="P58" s="35">
        <f>+I58+L58</f>
        <v>3972.6682149999997</v>
      </c>
      <c r="Q58" s="35">
        <f t="shared" si="7"/>
        <v>10058.779955</v>
      </c>
      <c r="R58" s="35">
        <f t="shared" si="1"/>
        <v>58376.551785</v>
      </c>
      <c r="S58" s="36">
        <v>111</v>
      </c>
      <c r="U58" s="25"/>
    </row>
    <row r="59" spans="1:21" s="3" customFormat="1" ht="51" customHeight="1">
      <c r="A59" s="30" t="s">
        <v>135</v>
      </c>
      <c r="B59" s="31"/>
      <c r="C59" s="32"/>
      <c r="D59" s="33"/>
      <c r="E59" s="34"/>
      <c r="F59" s="68"/>
      <c r="G59" s="69"/>
      <c r="H59" s="6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U59" s="25"/>
    </row>
    <row r="60" spans="1:21" s="3" customFormat="1" ht="51" customHeight="1">
      <c r="A60" s="30">
        <v>38</v>
      </c>
      <c r="B60" s="31" t="s">
        <v>90</v>
      </c>
      <c r="C60" s="32" t="s">
        <v>135</v>
      </c>
      <c r="D60" s="33" t="s">
        <v>125</v>
      </c>
      <c r="E60" s="34" t="s">
        <v>24</v>
      </c>
      <c r="F60" s="68">
        <v>110000</v>
      </c>
      <c r="G60" s="69">
        <v>14457.62</v>
      </c>
      <c r="H60" s="69">
        <v>25</v>
      </c>
      <c r="I60" s="35">
        <f>+F60*2.87%</f>
        <v>3157</v>
      </c>
      <c r="J60" s="35">
        <f>+F60*7.1%</f>
        <v>7809.999999999999</v>
      </c>
      <c r="K60" s="35">
        <v>520.34</v>
      </c>
      <c r="L60" s="35">
        <v>3344</v>
      </c>
      <c r="M60" s="35">
        <f>+F60*7.09%</f>
        <v>7799.000000000001</v>
      </c>
      <c r="N60" s="35">
        <v>0</v>
      </c>
      <c r="O60" s="35">
        <f>SUM(I60:N60)</f>
        <v>22630.34</v>
      </c>
      <c r="P60" s="35">
        <f>+I60+L60</f>
        <v>6501</v>
      </c>
      <c r="Q60" s="35">
        <f t="shared" si="7"/>
        <v>16129.34</v>
      </c>
      <c r="R60" s="35">
        <f t="shared" si="1"/>
        <v>89016.38</v>
      </c>
      <c r="S60" s="36">
        <v>111</v>
      </c>
      <c r="U60" s="25"/>
    </row>
    <row r="61" spans="1:21" s="3" customFormat="1" ht="51" customHeight="1" thickBot="1">
      <c r="A61" s="30">
        <v>39</v>
      </c>
      <c r="B61" s="31" t="s">
        <v>86</v>
      </c>
      <c r="C61" s="32" t="s">
        <v>135</v>
      </c>
      <c r="D61" s="33" t="s">
        <v>124</v>
      </c>
      <c r="E61" s="34" t="s">
        <v>24</v>
      </c>
      <c r="F61" s="68">
        <v>44824.05</v>
      </c>
      <c r="G61" s="69">
        <v>1123.49</v>
      </c>
      <c r="H61" s="69">
        <v>25</v>
      </c>
      <c r="I61" s="35">
        <f>+F61*2.87%</f>
        <v>1286.450235</v>
      </c>
      <c r="J61" s="35">
        <f>+F61*7.1%</f>
        <v>3182.50755</v>
      </c>
      <c r="K61" s="35">
        <v>493.06</v>
      </c>
      <c r="L61" s="35">
        <v>1362.65</v>
      </c>
      <c r="M61" s="35">
        <f>+F61*7.09%</f>
        <v>3178.0251450000005</v>
      </c>
      <c r="N61" s="35">
        <v>0</v>
      </c>
      <c r="O61" s="35">
        <f>SUM(I61:N61)</f>
        <v>9502.692930000001</v>
      </c>
      <c r="P61" s="35">
        <f>+I61+L61</f>
        <v>2649.100235</v>
      </c>
      <c r="Q61" s="35">
        <f t="shared" si="7"/>
        <v>6853.592695</v>
      </c>
      <c r="R61" s="35">
        <f t="shared" si="1"/>
        <v>41026.45976500001</v>
      </c>
      <c r="S61" s="36">
        <v>111</v>
      </c>
      <c r="U61" s="25"/>
    </row>
    <row r="62" spans="1:19" s="3" customFormat="1" ht="51" customHeight="1">
      <c r="A62" s="96" t="s">
        <v>158</v>
      </c>
      <c r="B62" s="97"/>
      <c r="C62" s="97"/>
      <c r="D62" s="97"/>
      <c r="E62" s="98"/>
      <c r="F62" s="61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9"/>
    </row>
    <row r="63" spans="1:21" s="3" customFormat="1" ht="51" customHeight="1">
      <c r="A63" s="30">
        <v>40</v>
      </c>
      <c r="B63" s="31" t="s">
        <v>31</v>
      </c>
      <c r="C63" s="32" t="s">
        <v>158</v>
      </c>
      <c r="D63" s="33" t="s">
        <v>169</v>
      </c>
      <c r="E63" s="34" t="s">
        <v>24</v>
      </c>
      <c r="F63" s="68">
        <v>75000</v>
      </c>
      <c r="G63" s="69">
        <v>6309.38</v>
      </c>
      <c r="H63" s="69">
        <v>25</v>
      </c>
      <c r="I63" s="35">
        <f>+F63*2.87%</f>
        <v>2152.5</v>
      </c>
      <c r="J63" s="35">
        <f>+F63*7.1%</f>
        <v>5324.999999999999</v>
      </c>
      <c r="K63" s="35">
        <v>520.34</v>
      </c>
      <c r="L63" s="35">
        <v>2280</v>
      </c>
      <c r="M63" s="35">
        <f>+F63*7.09%</f>
        <v>5317.5</v>
      </c>
      <c r="N63" s="35">
        <v>0</v>
      </c>
      <c r="O63" s="35">
        <f>SUM(I63:N63)</f>
        <v>15595.34</v>
      </c>
      <c r="P63" s="35">
        <f>+I63+L63</f>
        <v>4432.5</v>
      </c>
      <c r="Q63" s="35">
        <f t="shared" si="7"/>
        <v>11162.84</v>
      </c>
      <c r="R63" s="35">
        <f t="shared" si="1"/>
        <v>64233.12</v>
      </c>
      <c r="S63" s="36">
        <v>111</v>
      </c>
      <c r="U63" s="25"/>
    </row>
    <row r="64" spans="1:21" s="3" customFormat="1" ht="51" customHeight="1" thickBot="1">
      <c r="A64" s="30">
        <v>41</v>
      </c>
      <c r="B64" s="31" t="s">
        <v>39</v>
      </c>
      <c r="C64" s="32" t="s">
        <v>148</v>
      </c>
      <c r="D64" s="33" t="s">
        <v>105</v>
      </c>
      <c r="E64" s="34" t="s">
        <v>24</v>
      </c>
      <c r="F64" s="68">
        <v>45000</v>
      </c>
      <c r="G64" s="69">
        <v>1148.33</v>
      </c>
      <c r="H64" s="69">
        <v>25</v>
      </c>
      <c r="I64" s="35">
        <f>+F64*2.87%</f>
        <v>1291.5</v>
      </c>
      <c r="J64" s="35">
        <f>+F64*7.1%</f>
        <v>3194.9999999999995</v>
      </c>
      <c r="K64" s="35">
        <v>495</v>
      </c>
      <c r="L64" s="35">
        <v>1368</v>
      </c>
      <c r="M64" s="35">
        <f>+F64*7.09%</f>
        <v>3190.5</v>
      </c>
      <c r="N64" s="35">
        <v>0</v>
      </c>
      <c r="O64" s="35">
        <f>SUM(I64:N64)</f>
        <v>9540</v>
      </c>
      <c r="P64" s="35">
        <f>+I64+L64</f>
        <v>2659.5</v>
      </c>
      <c r="Q64" s="35">
        <f t="shared" si="7"/>
        <v>6880.5</v>
      </c>
      <c r="R64" s="35">
        <f t="shared" si="1"/>
        <v>41167.17</v>
      </c>
      <c r="S64" s="36">
        <v>111</v>
      </c>
      <c r="U64" s="25"/>
    </row>
    <row r="65" spans="1:19" s="3" customFormat="1" ht="51" customHeight="1">
      <c r="A65" s="96" t="s">
        <v>139</v>
      </c>
      <c r="B65" s="97"/>
      <c r="C65" s="97"/>
      <c r="D65" s="97"/>
      <c r="E65" s="98"/>
      <c r="F65" s="61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9"/>
    </row>
    <row r="66" spans="1:21" s="3" customFormat="1" ht="51" customHeight="1">
      <c r="A66" s="30">
        <v>42</v>
      </c>
      <c r="B66" s="31" t="s">
        <v>74</v>
      </c>
      <c r="C66" s="32" t="s">
        <v>139</v>
      </c>
      <c r="D66" s="33" t="s">
        <v>170</v>
      </c>
      <c r="E66" s="34" t="s">
        <v>24</v>
      </c>
      <c r="F66" s="68">
        <v>180000</v>
      </c>
      <c r="G66" s="69">
        <v>30876.78</v>
      </c>
      <c r="H66" s="69">
        <v>25</v>
      </c>
      <c r="I66" s="35">
        <f aca="true" t="shared" si="13" ref="I66:I71">+F66*2.87%</f>
        <v>5166</v>
      </c>
      <c r="J66" s="35">
        <f aca="true" t="shared" si="14" ref="J66:J71">+F66*7.1%</f>
        <v>12779.999999999998</v>
      </c>
      <c r="K66" s="35">
        <v>520.34</v>
      </c>
      <c r="L66" s="35">
        <v>3595.1</v>
      </c>
      <c r="M66" s="35">
        <v>8384.63</v>
      </c>
      <c r="N66" s="35">
        <v>2063.24</v>
      </c>
      <c r="O66" s="35">
        <f aca="true" t="shared" si="15" ref="O66:O71">SUM(I66:N66)</f>
        <v>32509.309999999998</v>
      </c>
      <c r="P66" s="35">
        <f aca="true" t="shared" si="16" ref="P66:P71">+I66+L66</f>
        <v>8761.1</v>
      </c>
      <c r="Q66" s="35">
        <f t="shared" si="7"/>
        <v>21684.969999999998</v>
      </c>
      <c r="R66" s="35">
        <f t="shared" si="1"/>
        <v>138273.88</v>
      </c>
      <c r="S66" s="36">
        <v>111</v>
      </c>
      <c r="U66" s="25"/>
    </row>
    <row r="67" spans="1:21" s="3" customFormat="1" ht="51" customHeight="1">
      <c r="A67" s="30">
        <v>43</v>
      </c>
      <c r="B67" s="31" t="s">
        <v>40</v>
      </c>
      <c r="C67" s="32" t="s">
        <v>139</v>
      </c>
      <c r="D67" s="33" t="s">
        <v>174</v>
      </c>
      <c r="E67" s="34" t="s">
        <v>24</v>
      </c>
      <c r="F67" s="68">
        <v>45000</v>
      </c>
      <c r="G67" s="69">
        <v>1148.33</v>
      </c>
      <c r="H67" s="69">
        <v>25</v>
      </c>
      <c r="I67" s="35">
        <f t="shared" si="13"/>
        <v>1291.5</v>
      </c>
      <c r="J67" s="35">
        <f t="shared" si="14"/>
        <v>3194.9999999999995</v>
      </c>
      <c r="K67" s="35">
        <v>495</v>
      </c>
      <c r="L67" s="35">
        <v>1368</v>
      </c>
      <c r="M67" s="35">
        <f>+F67*7.09%</f>
        <v>3190.5</v>
      </c>
      <c r="N67" s="35">
        <v>0</v>
      </c>
      <c r="O67" s="35">
        <f t="shared" si="15"/>
        <v>9540</v>
      </c>
      <c r="P67" s="35">
        <f t="shared" si="16"/>
        <v>2659.5</v>
      </c>
      <c r="Q67" s="35">
        <f t="shared" si="7"/>
        <v>6880.5</v>
      </c>
      <c r="R67" s="35">
        <f t="shared" si="1"/>
        <v>41167.17</v>
      </c>
      <c r="S67" s="36">
        <v>111</v>
      </c>
      <c r="U67" s="25"/>
    </row>
    <row r="68" spans="1:21" s="3" customFormat="1" ht="51" customHeight="1">
      <c r="A68" s="30">
        <v>44</v>
      </c>
      <c r="B68" s="31" t="s">
        <v>28</v>
      </c>
      <c r="C68" s="32" t="s">
        <v>139</v>
      </c>
      <c r="D68" s="33" t="s">
        <v>171</v>
      </c>
      <c r="E68" s="34" t="s">
        <v>24</v>
      </c>
      <c r="F68" s="68">
        <v>123250</v>
      </c>
      <c r="G68" s="69">
        <v>17354.37</v>
      </c>
      <c r="H68" s="69">
        <v>25</v>
      </c>
      <c r="I68" s="35">
        <f t="shared" si="13"/>
        <v>3537.275</v>
      </c>
      <c r="J68" s="35">
        <f t="shared" si="14"/>
        <v>8750.75</v>
      </c>
      <c r="K68" s="35">
        <v>520.34</v>
      </c>
      <c r="L68" s="35">
        <v>3595.1</v>
      </c>
      <c r="M68" s="35">
        <v>8384.63</v>
      </c>
      <c r="N68" s="35">
        <f>3962.62-25</f>
        <v>3937.62</v>
      </c>
      <c r="O68" s="35">
        <f t="shared" si="15"/>
        <v>28725.715</v>
      </c>
      <c r="P68" s="35">
        <f>+I68+L68</f>
        <v>7132.375</v>
      </c>
      <c r="Q68" s="35">
        <f t="shared" si="7"/>
        <v>17655.72</v>
      </c>
      <c r="R68" s="35">
        <f>+F68-P68-G68-H68-N68</f>
        <v>94800.63500000001</v>
      </c>
      <c r="S68" s="36">
        <v>111</v>
      </c>
      <c r="U68" s="25"/>
    </row>
    <row r="69" spans="1:21" s="3" customFormat="1" ht="51" customHeight="1">
      <c r="A69" s="30">
        <v>45</v>
      </c>
      <c r="B69" s="31" t="s">
        <v>57</v>
      </c>
      <c r="C69" s="32" t="s">
        <v>139</v>
      </c>
      <c r="D69" s="33" t="s">
        <v>109</v>
      </c>
      <c r="E69" s="34" t="s">
        <v>24</v>
      </c>
      <c r="F69" s="68">
        <v>84875.16</v>
      </c>
      <c r="G69" s="69">
        <v>7122.32</v>
      </c>
      <c r="H69" s="69">
        <v>25</v>
      </c>
      <c r="I69" s="35">
        <f t="shared" si="13"/>
        <v>2435.917092</v>
      </c>
      <c r="J69" s="35">
        <f t="shared" si="14"/>
        <v>6026.1363599999995</v>
      </c>
      <c r="K69" s="35">
        <v>520.34</v>
      </c>
      <c r="L69" s="35">
        <v>2580.2</v>
      </c>
      <c r="M69" s="35">
        <f>+F69*7.09%</f>
        <v>6017.648844</v>
      </c>
      <c r="N69" s="35">
        <v>1031.62</v>
      </c>
      <c r="O69" s="35">
        <f t="shared" si="15"/>
        <v>18611.862296</v>
      </c>
      <c r="P69" s="35">
        <f t="shared" si="16"/>
        <v>5016.117092</v>
      </c>
      <c r="Q69" s="35">
        <f t="shared" si="7"/>
        <v>12564.125204</v>
      </c>
      <c r="R69" s="35">
        <f t="shared" si="1"/>
        <v>71680.102908</v>
      </c>
      <c r="S69" s="36">
        <v>111</v>
      </c>
      <c r="U69" s="25"/>
    </row>
    <row r="70" spans="1:21" s="3" customFormat="1" ht="51" customHeight="1">
      <c r="A70" s="30">
        <v>46</v>
      </c>
      <c r="B70" s="31" t="s">
        <v>36</v>
      </c>
      <c r="C70" s="32" t="s">
        <v>139</v>
      </c>
      <c r="D70" s="33" t="s">
        <v>173</v>
      </c>
      <c r="E70" s="34" t="s">
        <v>24</v>
      </c>
      <c r="F70" s="68">
        <v>85000</v>
      </c>
      <c r="G70" s="69">
        <v>8576.99</v>
      </c>
      <c r="H70" s="69">
        <v>25</v>
      </c>
      <c r="I70" s="35">
        <f t="shared" si="13"/>
        <v>2439.5</v>
      </c>
      <c r="J70" s="35">
        <f t="shared" si="14"/>
        <v>6034.999999999999</v>
      </c>
      <c r="K70" s="35">
        <v>520.34</v>
      </c>
      <c r="L70" s="35">
        <v>2584</v>
      </c>
      <c r="M70" s="35">
        <f>+F70*7.09%</f>
        <v>6026.5</v>
      </c>
      <c r="N70" s="35">
        <v>0</v>
      </c>
      <c r="O70" s="35">
        <f t="shared" si="15"/>
        <v>17605.34</v>
      </c>
      <c r="P70" s="35">
        <f t="shared" si="16"/>
        <v>5023.5</v>
      </c>
      <c r="Q70" s="35">
        <f t="shared" si="7"/>
        <v>12581.84</v>
      </c>
      <c r="R70" s="35">
        <f t="shared" si="1"/>
        <v>71374.51</v>
      </c>
      <c r="S70" s="36">
        <v>111</v>
      </c>
      <c r="U70" s="25"/>
    </row>
    <row r="71" spans="1:21" s="3" customFormat="1" ht="51" customHeight="1" thickBot="1">
      <c r="A71" s="30">
        <v>47</v>
      </c>
      <c r="B71" s="31" t="s">
        <v>33</v>
      </c>
      <c r="C71" s="32" t="s">
        <v>139</v>
      </c>
      <c r="D71" s="33" t="s">
        <v>108</v>
      </c>
      <c r="E71" s="34" t="s">
        <v>24</v>
      </c>
      <c r="F71" s="68">
        <v>35000</v>
      </c>
      <c r="G71" s="69">
        <v>0</v>
      </c>
      <c r="H71" s="69">
        <v>25</v>
      </c>
      <c r="I71" s="35">
        <f t="shared" si="13"/>
        <v>1004.5</v>
      </c>
      <c r="J71" s="35">
        <f t="shared" si="14"/>
        <v>2485</v>
      </c>
      <c r="K71" s="35">
        <f>+F71*1.1%</f>
        <v>385.00000000000006</v>
      </c>
      <c r="L71" s="35">
        <v>1064</v>
      </c>
      <c r="M71" s="35">
        <f>+F71*7.09%</f>
        <v>2481.5</v>
      </c>
      <c r="N71" s="35">
        <v>1020</v>
      </c>
      <c r="O71" s="35">
        <f t="shared" si="15"/>
        <v>8440</v>
      </c>
      <c r="P71" s="35">
        <f t="shared" si="16"/>
        <v>2068.5</v>
      </c>
      <c r="Q71" s="35">
        <f t="shared" si="7"/>
        <v>5351.5</v>
      </c>
      <c r="R71" s="35">
        <f t="shared" si="1"/>
        <v>31886.5</v>
      </c>
      <c r="S71" s="36">
        <v>111</v>
      </c>
      <c r="U71" s="25"/>
    </row>
    <row r="72" spans="1:19" s="3" customFormat="1" ht="51" customHeight="1">
      <c r="A72" s="96" t="s">
        <v>140</v>
      </c>
      <c r="B72" s="97"/>
      <c r="C72" s="97"/>
      <c r="D72" s="97"/>
      <c r="E72" s="98"/>
      <c r="F72" s="61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9"/>
    </row>
    <row r="73" spans="1:21" s="3" customFormat="1" ht="51" customHeight="1">
      <c r="A73" s="30">
        <v>48</v>
      </c>
      <c r="B73" s="31" t="s">
        <v>35</v>
      </c>
      <c r="C73" s="32" t="s">
        <v>140</v>
      </c>
      <c r="D73" s="33" t="s">
        <v>153</v>
      </c>
      <c r="E73" s="34" t="s">
        <v>24</v>
      </c>
      <c r="F73" s="68">
        <v>185000</v>
      </c>
      <c r="G73" s="69">
        <v>32606.72</v>
      </c>
      <c r="H73" s="69">
        <v>25</v>
      </c>
      <c r="I73" s="35">
        <f>+F73*2.87%</f>
        <v>5309.5</v>
      </c>
      <c r="J73" s="35">
        <f>+F73*7.1%</f>
        <v>13134.999999999998</v>
      </c>
      <c r="K73" s="35">
        <v>520.34</v>
      </c>
      <c r="L73" s="35">
        <v>3595.1</v>
      </c>
      <c r="M73" s="35">
        <v>8384.63</v>
      </c>
      <c r="N73" s="35">
        <v>0</v>
      </c>
      <c r="O73" s="35">
        <f>SUM(I73:N73)</f>
        <v>30944.57</v>
      </c>
      <c r="P73" s="35">
        <f>+I73+L73</f>
        <v>8904.6</v>
      </c>
      <c r="Q73" s="35">
        <f t="shared" si="7"/>
        <v>22039.969999999998</v>
      </c>
      <c r="R73" s="35">
        <f t="shared" si="1"/>
        <v>143463.68</v>
      </c>
      <c r="S73" s="36">
        <v>111</v>
      </c>
      <c r="U73" s="25"/>
    </row>
    <row r="74" spans="1:21" s="3" customFormat="1" ht="51" customHeight="1" thickBot="1">
      <c r="A74" s="30">
        <v>49</v>
      </c>
      <c r="B74" s="31" t="s">
        <v>55</v>
      </c>
      <c r="C74" s="32" t="s">
        <v>140</v>
      </c>
      <c r="D74" s="33" t="s">
        <v>105</v>
      </c>
      <c r="E74" s="34" t="s">
        <v>24</v>
      </c>
      <c r="F74" s="68">
        <v>65966.28</v>
      </c>
      <c r="G74" s="69">
        <v>4403.09</v>
      </c>
      <c r="H74" s="69">
        <v>25</v>
      </c>
      <c r="I74" s="35">
        <f>+F74*2.87%</f>
        <v>1893.232236</v>
      </c>
      <c r="J74" s="35">
        <f>+F74*7.1%</f>
        <v>4683.605879999999</v>
      </c>
      <c r="K74" s="35">
        <v>520.34</v>
      </c>
      <c r="L74" s="35">
        <v>2005.37</v>
      </c>
      <c r="M74" s="35">
        <f>+F74*7.09%</f>
        <v>4677.009252</v>
      </c>
      <c r="N74" s="35">
        <v>1031.62</v>
      </c>
      <c r="O74" s="35">
        <f>SUM(I74:N74)</f>
        <v>14811.177367999997</v>
      </c>
      <c r="P74" s="35">
        <f>+I74+L74</f>
        <v>3898.6022359999997</v>
      </c>
      <c r="Q74" s="35">
        <f t="shared" si="7"/>
        <v>9880.955132</v>
      </c>
      <c r="R74" s="35">
        <f t="shared" si="1"/>
        <v>56607.96776399999</v>
      </c>
      <c r="S74" s="36">
        <v>111</v>
      </c>
      <c r="U74" s="25"/>
    </row>
    <row r="75" spans="1:19" s="3" customFormat="1" ht="51" customHeight="1">
      <c r="A75" s="96" t="s">
        <v>141</v>
      </c>
      <c r="B75" s="97"/>
      <c r="C75" s="97"/>
      <c r="D75" s="97"/>
      <c r="E75" s="98"/>
      <c r="F75" s="37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7"/>
      <c r="S75" s="38"/>
    </row>
    <row r="76" spans="1:21" s="3" customFormat="1" ht="51" customHeight="1">
      <c r="A76" s="30">
        <v>50</v>
      </c>
      <c r="B76" s="31" t="s">
        <v>70</v>
      </c>
      <c r="C76" s="32" t="s">
        <v>140</v>
      </c>
      <c r="D76" s="33" t="s">
        <v>189</v>
      </c>
      <c r="E76" s="34" t="s">
        <v>24</v>
      </c>
      <c r="F76" s="68">
        <v>47000</v>
      </c>
      <c r="G76" s="69">
        <v>1430.6</v>
      </c>
      <c r="H76" s="69">
        <v>25</v>
      </c>
      <c r="I76" s="35">
        <f>+F76*2.87%</f>
        <v>1348.9</v>
      </c>
      <c r="J76" s="35">
        <f>+F76*7.1%</f>
        <v>3336.9999999999995</v>
      </c>
      <c r="K76" s="35">
        <v>517</v>
      </c>
      <c r="L76" s="35">
        <v>1428.8</v>
      </c>
      <c r="M76" s="35">
        <f>+F76*7.09%</f>
        <v>3332.3</v>
      </c>
      <c r="N76" s="35">
        <v>0</v>
      </c>
      <c r="O76" s="35">
        <f>SUM(I76:N76)</f>
        <v>9964</v>
      </c>
      <c r="P76" s="35">
        <f>+I76+L76</f>
        <v>2777.7</v>
      </c>
      <c r="Q76" s="35">
        <f t="shared" si="7"/>
        <v>7186.299999999999</v>
      </c>
      <c r="R76" s="35">
        <f t="shared" si="1"/>
        <v>42766.700000000004</v>
      </c>
      <c r="S76" s="36">
        <v>111</v>
      </c>
      <c r="U76" s="25"/>
    </row>
    <row r="77" spans="1:21" s="3" customFormat="1" ht="51" customHeight="1" thickBot="1">
      <c r="A77" s="30">
        <v>51</v>
      </c>
      <c r="B77" s="31" t="s">
        <v>69</v>
      </c>
      <c r="C77" s="32" t="s">
        <v>140</v>
      </c>
      <c r="D77" s="33" t="s">
        <v>142</v>
      </c>
      <c r="E77" s="34" t="s">
        <v>24</v>
      </c>
      <c r="F77" s="68">
        <v>21313.17</v>
      </c>
      <c r="G77" s="69">
        <v>0</v>
      </c>
      <c r="H77" s="69">
        <v>25</v>
      </c>
      <c r="I77" s="35">
        <f>+F77*2.87%</f>
        <v>611.6879789999999</v>
      </c>
      <c r="J77" s="35">
        <f>+F77*7.1%</f>
        <v>1513.2350699999997</v>
      </c>
      <c r="K77" s="35">
        <f>+F77*1.1%</f>
        <v>234.44487</v>
      </c>
      <c r="L77" s="35">
        <v>647.92</v>
      </c>
      <c r="M77" s="35">
        <f>+F77*7.09%</f>
        <v>1511.1037529999999</v>
      </c>
      <c r="N77" s="35">
        <v>1031.62</v>
      </c>
      <c r="O77" s="35">
        <f>SUM(I77:N77)</f>
        <v>5550.011672</v>
      </c>
      <c r="P77" s="35">
        <f>+I77+L77</f>
        <v>1259.607979</v>
      </c>
      <c r="Q77" s="35">
        <f t="shared" si="7"/>
        <v>3258.7836929999994</v>
      </c>
      <c r="R77" s="35">
        <f t="shared" si="1"/>
        <v>18996.942021</v>
      </c>
      <c r="S77" s="36">
        <v>111</v>
      </c>
      <c r="U77" s="25"/>
    </row>
    <row r="78" spans="1:19" s="3" customFormat="1" ht="51" customHeight="1">
      <c r="A78" s="96" t="s">
        <v>146</v>
      </c>
      <c r="B78" s="97"/>
      <c r="C78" s="97"/>
      <c r="D78" s="97"/>
      <c r="E78" s="98"/>
      <c r="F78" s="61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9"/>
    </row>
    <row r="79" spans="1:21" s="3" customFormat="1" ht="51" customHeight="1">
      <c r="A79" s="30">
        <v>52</v>
      </c>
      <c r="B79" s="31" t="s">
        <v>27</v>
      </c>
      <c r="C79" s="32" t="s">
        <v>140</v>
      </c>
      <c r="D79" s="33" t="s">
        <v>104</v>
      </c>
      <c r="E79" s="34" t="s">
        <v>24</v>
      </c>
      <c r="F79" s="68">
        <v>37000</v>
      </c>
      <c r="G79" s="69">
        <v>19.25</v>
      </c>
      <c r="H79" s="69">
        <v>25</v>
      </c>
      <c r="I79" s="35">
        <f>+F79*2.87%</f>
        <v>1061.9</v>
      </c>
      <c r="J79" s="35">
        <f>+F79*7.1%</f>
        <v>2626.9999999999995</v>
      </c>
      <c r="K79" s="35">
        <f>+F79*1.1%</f>
        <v>407.00000000000006</v>
      </c>
      <c r="L79" s="35">
        <v>1124.8</v>
      </c>
      <c r="M79" s="35">
        <f>+F79*7.09%</f>
        <v>2623.3</v>
      </c>
      <c r="N79" s="35">
        <v>0</v>
      </c>
      <c r="O79" s="35">
        <f>SUM(I79:N79)</f>
        <v>7844</v>
      </c>
      <c r="P79" s="35">
        <f>+I79+L79</f>
        <v>2186.7</v>
      </c>
      <c r="Q79" s="35">
        <f t="shared" si="7"/>
        <v>5657.299999999999</v>
      </c>
      <c r="R79" s="35">
        <f aca="true" t="shared" si="17" ref="R79:R112">+F79-P79-G79-H79-N79</f>
        <v>34769.05</v>
      </c>
      <c r="S79" s="36">
        <v>111</v>
      </c>
      <c r="U79" s="25"/>
    </row>
    <row r="80" spans="1:21" s="3" customFormat="1" ht="51" customHeight="1">
      <c r="A80" s="30">
        <v>53</v>
      </c>
      <c r="B80" s="31" t="s">
        <v>77</v>
      </c>
      <c r="C80" s="32" t="s">
        <v>140</v>
      </c>
      <c r="D80" s="33" t="s">
        <v>105</v>
      </c>
      <c r="E80" s="34" t="s">
        <v>24</v>
      </c>
      <c r="F80" s="68">
        <v>37000</v>
      </c>
      <c r="G80" s="69">
        <v>19.25</v>
      </c>
      <c r="H80" s="69">
        <v>25</v>
      </c>
      <c r="I80" s="35">
        <f>+F80*2.87%</f>
        <v>1061.9</v>
      </c>
      <c r="J80" s="35">
        <f>+F80*7.1%</f>
        <v>2626.9999999999995</v>
      </c>
      <c r="K80" s="35">
        <f>+F80*1.1%</f>
        <v>407.00000000000006</v>
      </c>
      <c r="L80" s="35">
        <v>1124.8</v>
      </c>
      <c r="M80" s="35">
        <f>+F80*7.09%</f>
        <v>2623.3</v>
      </c>
      <c r="N80" s="35">
        <v>0</v>
      </c>
      <c r="O80" s="35">
        <f>SUM(I80:N80)</f>
        <v>7844</v>
      </c>
      <c r="P80" s="35">
        <f>+I80+L80</f>
        <v>2186.7</v>
      </c>
      <c r="Q80" s="35">
        <f t="shared" si="7"/>
        <v>5657.299999999999</v>
      </c>
      <c r="R80" s="35">
        <f t="shared" si="17"/>
        <v>34769.05</v>
      </c>
      <c r="S80" s="36">
        <v>111</v>
      </c>
      <c r="U80" s="25"/>
    </row>
    <row r="81" spans="1:21" s="3" customFormat="1" ht="51" customHeight="1" thickBot="1">
      <c r="A81" s="30">
        <v>54</v>
      </c>
      <c r="B81" s="31" t="s">
        <v>78</v>
      </c>
      <c r="C81" s="32" t="s">
        <v>140</v>
      </c>
      <c r="D81" s="33" t="s">
        <v>105</v>
      </c>
      <c r="E81" s="34" t="s">
        <v>24</v>
      </c>
      <c r="F81" s="68">
        <v>37000</v>
      </c>
      <c r="G81" s="69">
        <v>19.25</v>
      </c>
      <c r="H81" s="69">
        <v>25</v>
      </c>
      <c r="I81" s="35">
        <f>+F81*2.87%</f>
        <v>1061.9</v>
      </c>
      <c r="J81" s="35">
        <f>+F81*7.1%</f>
        <v>2626.9999999999995</v>
      </c>
      <c r="K81" s="35">
        <f>+F81*1.1%</f>
        <v>407.00000000000006</v>
      </c>
      <c r="L81" s="35">
        <v>1124.8</v>
      </c>
      <c r="M81" s="35">
        <f>+F81*7.09%</f>
        <v>2623.3</v>
      </c>
      <c r="N81" s="35">
        <v>0</v>
      </c>
      <c r="O81" s="35">
        <f>SUM(I81:N81)</f>
        <v>7844</v>
      </c>
      <c r="P81" s="35">
        <f>+I81+L81</f>
        <v>2186.7</v>
      </c>
      <c r="Q81" s="35">
        <f t="shared" si="7"/>
        <v>5657.299999999999</v>
      </c>
      <c r="R81" s="35">
        <f t="shared" si="17"/>
        <v>34769.05</v>
      </c>
      <c r="S81" s="36">
        <v>111</v>
      </c>
      <c r="U81" s="25"/>
    </row>
    <row r="82" spans="1:19" s="3" customFormat="1" ht="51" customHeight="1">
      <c r="A82" s="96" t="s">
        <v>144</v>
      </c>
      <c r="B82" s="97"/>
      <c r="C82" s="97"/>
      <c r="D82" s="97"/>
      <c r="E82" s="98"/>
      <c r="F82" s="3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7"/>
      <c r="S82" s="38"/>
    </row>
    <row r="83" spans="1:21" s="3" customFormat="1" ht="51" customHeight="1">
      <c r="A83" s="30">
        <v>55</v>
      </c>
      <c r="B83" s="31" t="s">
        <v>34</v>
      </c>
      <c r="C83" s="32" t="s">
        <v>140</v>
      </c>
      <c r="D83" s="33" t="s">
        <v>172</v>
      </c>
      <c r="E83" s="34" t="s">
        <v>24</v>
      </c>
      <c r="F83" s="68">
        <v>35000</v>
      </c>
      <c r="G83" s="69">
        <v>0</v>
      </c>
      <c r="H83" s="69">
        <v>25</v>
      </c>
      <c r="I83" s="35">
        <f>+F83*2.87%</f>
        <v>1004.5</v>
      </c>
      <c r="J83" s="35">
        <f>+F83*7.1%</f>
        <v>2485</v>
      </c>
      <c r="K83" s="35">
        <f>+F83*1.1%</f>
        <v>385.00000000000006</v>
      </c>
      <c r="L83" s="35">
        <v>1064</v>
      </c>
      <c r="M83" s="35">
        <f>+F83*7.09%</f>
        <v>2481.5</v>
      </c>
      <c r="N83" s="35">
        <v>1031.62</v>
      </c>
      <c r="O83" s="35">
        <f>SUM(I83:N83)</f>
        <v>8451.619999999999</v>
      </c>
      <c r="P83" s="35">
        <f>+I83+L83</f>
        <v>2068.5</v>
      </c>
      <c r="Q83" s="35">
        <f t="shared" si="7"/>
        <v>5351.5</v>
      </c>
      <c r="R83" s="35">
        <f t="shared" si="17"/>
        <v>31874.88</v>
      </c>
      <c r="S83" s="36">
        <v>111</v>
      </c>
      <c r="U83" s="25"/>
    </row>
    <row r="84" spans="1:21" s="3" customFormat="1" ht="51" customHeight="1" thickBot="1">
      <c r="A84" s="30">
        <v>56</v>
      </c>
      <c r="B84" s="31" t="s">
        <v>41</v>
      </c>
      <c r="C84" s="32" t="s">
        <v>140</v>
      </c>
      <c r="D84" s="33" t="s">
        <v>112</v>
      </c>
      <c r="E84" s="34" t="s">
        <v>24</v>
      </c>
      <c r="F84" s="68">
        <v>17004.58</v>
      </c>
      <c r="G84" s="69">
        <v>0</v>
      </c>
      <c r="H84" s="69">
        <v>25</v>
      </c>
      <c r="I84" s="35">
        <f>+F84*2.87%</f>
        <v>488.0314460000001</v>
      </c>
      <c r="J84" s="35">
        <f>+F84*7.1%</f>
        <v>1207.32518</v>
      </c>
      <c r="K84" s="35">
        <f>+F84*1.1%</f>
        <v>187.05038000000005</v>
      </c>
      <c r="L84" s="35">
        <v>516.94</v>
      </c>
      <c r="M84" s="35">
        <f>+F84*7.09%</f>
        <v>1205.6247220000002</v>
      </c>
      <c r="N84" s="35">
        <v>0</v>
      </c>
      <c r="O84" s="35">
        <f>SUM(I84:N84)</f>
        <v>3604.9717280000004</v>
      </c>
      <c r="P84" s="35">
        <f>+I84+L84</f>
        <v>1004.9714460000001</v>
      </c>
      <c r="Q84" s="35">
        <f t="shared" si="7"/>
        <v>2600.0002820000004</v>
      </c>
      <c r="R84" s="35">
        <f t="shared" si="17"/>
        <v>15974.608554000002</v>
      </c>
      <c r="S84" s="36">
        <v>111</v>
      </c>
      <c r="U84" s="25"/>
    </row>
    <row r="85" spans="1:19" s="3" customFormat="1" ht="51" customHeight="1">
      <c r="A85" s="96" t="s">
        <v>143</v>
      </c>
      <c r="B85" s="97"/>
      <c r="C85" s="97"/>
      <c r="D85" s="97"/>
      <c r="E85" s="98"/>
      <c r="F85" s="37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7"/>
      <c r="S85" s="38"/>
    </row>
    <row r="86" spans="1:21" s="3" customFormat="1" ht="51" customHeight="1">
      <c r="A86" s="30">
        <v>57</v>
      </c>
      <c r="B86" s="31" t="s">
        <v>63</v>
      </c>
      <c r="C86" s="32" t="s">
        <v>140</v>
      </c>
      <c r="D86" s="33" t="s">
        <v>118</v>
      </c>
      <c r="E86" s="34" t="s">
        <v>24</v>
      </c>
      <c r="F86" s="68">
        <v>50629.12</v>
      </c>
      <c r="G86" s="69">
        <v>1942.79</v>
      </c>
      <c r="H86" s="69">
        <v>25</v>
      </c>
      <c r="I86" s="35">
        <f aca="true" t="shared" si="18" ref="I86:I95">+F86*2.87%</f>
        <v>1453.055744</v>
      </c>
      <c r="J86" s="35">
        <f aca="true" t="shared" si="19" ref="J86:J95">+F86*7.1%</f>
        <v>3594.66752</v>
      </c>
      <c r="K86" s="35">
        <v>520.34</v>
      </c>
      <c r="L86" s="35">
        <v>1539.13</v>
      </c>
      <c r="M86" s="35">
        <f aca="true" t="shared" si="20" ref="M86:M95">+F86*7.09%</f>
        <v>3589.6046080000006</v>
      </c>
      <c r="N86" s="35">
        <v>0</v>
      </c>
      <c r="O86" s="35">
        <f aca="true" t="shared" si="21" ref="O86:O95">SUM(I86:N86)</f>
        <v>10696.797872000001</v>
      </c>
      <c r="P86" s="35">
        <f aca="true" t="shared" si="22" ref="P86:P95">+I86+L86</f>
        <v>2992.1857440000003</v>
      </c>
      <c r="Q86" s="35">
        <f t="shared" si="7"/>
        <v>7704.612128000001</v>
      </c>
      <c r="R86" s="35">
        <f t="shared" si="17"/>
        <v>45669.144256</v>
      </c>
      <c r="S86" s="36">
        <v>111</v>
      </c>
      <c r="U86" s="25"/>
    </row>
    <row r="87" spans="1:21" s="3" customFormat="1" ht="51" customHeight="1">
      <c r="A87" s="30">
        <v>58</v>
      </c>
      <c r="B87" s="31" t="s">
        <v>47</v>
      </c>
      <c r="C87" s="32" t="s">
        <v>140</v>
      </c>
      <c r="D87" s="33" t="s">
        <v>114</v>
      </c>
      <c r="E87" s="34" t="s">
        <v>24</v>
      </c>
      <c r="F87" s="68">
        <v>33673.78</v>
      </c>
      <c r="G87" s="69">
        <v>0</v>
      </c>
      <c r="H87" s="69">
        <v>25</v>
      </c>
      <c r="I87" s="35">
        <f t="shared" si="18"/>
        <v>966.4374859999999</v>
      </c>
      <c r="J87" s="35">
        <f t="shared" si="19"/>
        <v>2390.8383799999997</v>
      </c>
      <c r="K87" s="35">
        <f aca="true" t="shared" si="23" ref="K87:K95">+F87*1.1%</f>
        <v>370.41158</v>
      </c>
      <c r="L87" s="35">
        <v>1023.68</v>
      </c>
      <c r="M87" s="35">
        <f t="shared" si="20"/>
        <v>2387.471002</v>
      </c>
      <c r="N87" s="35">
        <v>1031.62</v>
      </c>
      <c r="O87" s="35">
        <f t="shared" si="21"/>
        <v>8170.458447999999</v>
      </c>
      <c r="P87" s="35">
        <f t="shared" si="22"/>
        <v>1990.1174859999999</v>
      </c>
      <c r="Q87" s="35">
        <f t="shared" si="7"/>
        <v>5148.720961999999</v>
      </c>
      <c r="R87" s="35">
        <f t="shared" si="17"/>
        <v>30627.042514</v>
      </c>
      <c r="S87" s="36">
        <v>111</v>
      </c>
      <c r="U87" s="25"/>
    </row>
    <row r="88" spans="1:21" s="3" customFormat="1" ht="51" customHeight="1">
      <c r="A88" s="30">
        <f aca="true" t="shared" si="24" ref="A88:A95">A87+1</f>
        <v>59</v>
      </c>
      <c r="B88" s="31" t="s">
        <v>52</v>
      </c>
      <c r="C88" s="32" t="s">
        <v>140</v>
      </c>
      <c r="D88" s="33" t="s">
        <v>111</v>
      </c>
      <c r="E88" s="34" t="s">
        <v>24</v>
      </c>
      <c r="F88" s="68">
        <v>35000</v>
      </c>
      <c r="G88" s="69">
        <v>0</v>
      </c>
      <c r="H88" s="69">
        <v>25</v>
      </c>
      <c r="I88" s="35">
        <f t="shared" si="18"/>
        <v>1004.5</v>
      </c>
      <c r="J88" s="35">
        <f t="shared" si="19"/>
        <v>2485</v>
      </c>
      <c r="K88" s="35">
        <f t="shared" si="23"/>
        <v>385.00000000000006</v>
      </c>
      <c r="L88" s="35">
        <v>1064</v>
      </c>
      <c r="M88" s="35">
        <f t="shared" si="20"/>
        <v>2481.5</v>
      </c>
      <c r="N88" s="35">
        <v>0</v>
      </c>
      <c r="O88" s="35">
        <f t="shared" si="21"/>
        <v>7420</v>
      </c>
      <c r="P88" s="35">
        <f t="shared" si="22"/>
        <v>2068.5</v>
      </c>
      <c r="Q88" s="35">
        <f aca="true" t="shared" si="25" ref="Q88:Q113">+J88+K88+M88</f>
        <v>5351.5</v>
      </c>
      <c r="R88" s="35">
        <f t="shared" si="17"/>
        <v>32906.5</v>
      </c>
      <c r="S88" s="36">
        <v>111</v>
      </c>
      <c r="U88" s="25"/>
    </row>
    <row r="89" spans="1:21" s="3" customFormat="1" ht="51" customHeight="1">
      <c r="A89" s="30">
        <f t="shared" si="24"/>
        <v>60</v>
      </c>
      <c r="B89" s="31" t="s">
        <v>73</v>
      </c>
      <c r="C89" s="32" t="s">
        <v>140</v>
      </c>
      <c r="D89" s="33" t="s">
        <v>111</v>
      </c>
      <c r="E89" s="34" t="s">
        <v>24</v>
      </c>
      <c r="F89" s="68">
        <v>33628.12</v>
      </c>
      <c r="G89" s="69">
        <v>0</v>
      </c>
      <c r="H89" s="69">
        <v>25</v>
      </c>
      <c r="I89" s="35">
        <f t="shared" si="18"/>
        <v>965.1270440000001</v>
      </c>
      <c r="J89" s="35">
        <f t="shared" si="19"/>
        <v>2387.59652</v>
      </c>
      <c r="K89" s="35">
        <f t="shared" si="23"/>
        <v>369.9093200000001</v>
      </c>
      <c r="L89" s="35">
        <v>1022.29</v>
      </c>
      <c r="M89" s="35">
        <f t="shared" si="20"/>
        <v>2384.233708</v>
      </c>
      <c r="N89" s="35">
        <v>0</v>
      </c>
      <c r="O89" s="35">
        <f t="shared" si="21"/>
        <v>7129.156591999999</v>
      </c>
      <c r="P89" s="35">
        <f t="shared" si="22"/>
        <v>1987.417044</v>
      </c>
      <c r="Q89" s="35">
        <f t="shared" si="25"/>
        <v>5141.7395480000005</v>
      </c>
      <c r="R89" s="35">
        <f t="shared" si="17"/>
        <v>31615.702956</v>
      </c>
      <c r="S89" s="36">
        <v>111</v>
      </c>
      <c r="U89" s="25"/>
    </row>
    <row r="90" spans="1:21" s="3" customFormat="1" ht="51" customHeight="1">
      <c r="A90" s="30">
        <f t="shared" si="24"/>
        <v>61</v>
      </c>
      <c r="B90" s="31" t="s">
        <v>38</v>
      </c>
      <c r="C90" s="32" t="s">
        <v>140</v>
      </c>
      <c r="D90" s="33" t="s">
        <v>111</v>
      </c>
      <c r="E90" s="34" t="s">
        <v>24</v>
      </c>
      <c r="F90" s="68">
        <v>30000</v>
      </c>
      <c r="G90" s="69">
        <v>0</v>
      </c>
      <c r="H90" s="69">
        <v>25</v>
      </c>
      <c r="I90" s="35">
        <f t="shared" si="18"/>
        <v>861</v>
      </c>
      <c r="J90" s="35">
        <f t="shared" si="19"/>
        <v>2130</v>
      </c>
      <c r="K90" s="35">
        <f t="shared" si="23"/>
        <v>330.00000000000006</v>
      </c>
      <c r="L90" s="35">
        <v>912</v>
      </c>
      <c r="M90" s="35">
        <f t="shared" si="20"/>
        <v>2127</v>
      </c>
      <c r="N90" s="35">
        <v>0</v>
      </c>
      <c r="O90" s="35">
        <f t="shared" si="21"/>
        <v>6360</v>
      </c>
      <c r="P90" s="35">
        <f t="shared" si="22"/>
        <v>1773</v>
      </c>
      <c r="Q90" s="35">
        <f t="shared" si="25"/>
        <v>4587</v>
      </c>
      <c r="R90" s="35">
        <f t="shared" si="17"/>
        <v>28202</v>
      </c>
      <c r="S90" s="36">
        <v>111</v>
      </c>
      <c r="U90" s="25"/>
    </row>
    <row r="91" spans="1:21" s="3" customFormat="1" ht="51" customHeight="1">
      <c r="A91" s="30">
        <f t="shared" si="24"/>
        <v>62</v>
      </c>
      <c r="B91" s="31" t="s">
        <v>44</v>
      </c>
      <c r="C91" s="32" t="s">
        <v>140</v>
      </c>
      <c r="D91" s="33" t="s">
        <v>111</v>
      </c>
      <c r="E91" s="34" t="s">
        <v>24</v>
      </c>
      <c r="F91" s="68">
        <v>35000</v>
      </c>
      <c r="G91" s="69">
        <v>0</v>
      </c>
      <c r="H91" s="69">
        <v>25</v>
      </c>
      <c r="I91" s="35">
        <f t="shared" si="18"/>
        <v>1004.5</v>
      </c>
      <c r="J91" s="35">
        <f t="shared" si="19"/>
        <v>2485</v>
      </c>
      <c r="K91" s="35">
        <f t="shared" si="23"/>
        <v>385.00000000000006</v>
      </c>
      <c r="L91" s="35">
        <v>1064</v>
      </c>
      <c r="M91" s="35">
        <f t="shared" si="20"/>
        <v>2481.5</v>
      </c>
      <c r="N91" s="35">
        <v>0</v>
      </c>
      <c r="O91" s="35">
        <f t="shared" si="21"/>
        <v>7420</v>
      </c>
      <c r="P91" s="35">
        <f t="shared" si="22"/>
        <v>2068.5</v>
      </c>
      <c r="Q91" s="35">
        <f t="shared" si="25"/>
        <v>5351.5</v>
      </c>
      <c r="R91" s="35">
        <f t="shared" si="17"/>
        <v>32906.5</v>
      </c>
      <c r="S91" s="36">
        <v>111</v>
      </c>
      <c r="U91" s="25"/>
    </row>
    <row r="92" spans="1:21" s="3" customFormat="1" ht="51" customHeight="1">
      <c r="A92" s="30">
        <f t="shared" si="24"/>
        <v>63</v>
      </c>
      <c r="B92" s="31" t="s">
        <v>93</v>
      </c>
      <c r="C92" s="32" t="s">
        <v>140</v>
      </c>
      <c r="D92" s="33" t="s">
        <v>111</v>
      </c>
      <c r="E92" s="34" t="s">
        <v>24</v>
      </c>
      <c r="F92" s="68">
        <v>30000</v>
      </c>
      <c r="G92" s="69">
        <v>0</v>
      </c>
      <c r="H92" s="69">
        <v>25</v>
      </c>
      <c r="I92" s="35">
        <f t="shared" si="18"/>
        <v>861</v>
      </c>
      <c r="J92" s="35">
        <f t="shared" si="19"/>
        <v>2130</v>
      </c>
      <c r="K92" s="35">
        <f t="shared" si="23"/>
        <v>330.00000000000006</v>
      </c>
      <c r="L92" s="35">
        <v>912</v>
      </c>
      <c r="M92" s="35">
        <f t="shared" si="20"/>
        <v>2127</v>
      </c>
      <c r="N92" s="35">
        <v>0</v>
      </c>
      <c r="O92" s="35">
        <f t="shared" si="21"/>
        <v>6360</v>
      </c>
      <c r="P92" s="35">
        <f t="shared" si="22"/>
        <v>1773</v>
      </c>
      <c r="Q92" s="35">
        <f t="shared" si="25"/>
        <v>4587</v>
      </c>
      <c r="R92" s="35">
        <f t="shared" si="17"/>
        <v>28202</v>
      </c>
      <c r="S92" s="36">
        <v>111</v>
      </c>
      <c r="U92" s="25"/>
    </row>
    <row r="93" spans="1:21" s="3" customFormat="1" ht="51" customHeight="1">
      <c r="A93" s="30">
        <f t="shared" si="24"/>
        <v>64</v>
      </c>
      <c r="B93" s="31" t="s">
        <v>193</v>
      </c>
      <c r="C93" s="32" t="s">
        <v>140</v>
      </c>
      <c r="D93" s="33" t="s">
        <v>111</v>
      </c>
      <c r="E93" s="34" t="s">
        <v>24</v>
      </c>
      <c r="F93" s="68">
        <v>25225</v>
      </c>
      <c r="G93" s="69">
        <v>0</v>
      </c>
      <c r="H93" s="69">
        <v>25</v>
      </c>
      <c r="I93" s="35">
        <f>+F93*2.87%</f>
        <v>723.9575</v>
      </c>
      <c r="J93" s="35">
        <f>+F93*7.1%</f>
        <v>1790.975</v>
      </c>
      <c r="K93" s="35">
        <f t="shared" si="23"/>
        <v>277.475</v>
      </c>
      <c r="L93" s="35">
        <v>766.84</v>
      </c>
      <c r="M93" s="35">
        <f>+F93*7.09%</f>
        <v>1788.4525</v>
      </c>
      <c r="N93" s="35">
        <v>0</v>
      </c>
      <c r="O93" s="35">
        <f t="shared" si="21"/>
        <v>5347.7</v>
      </c>
      <c r="P93" s="35">
        <f>+I93+L93</f>
        <v>1490.7975000000001</v>
      </c>
      <c r="Q93" s="35">
        <f>+J93+K93+M93</f>
        <v>3856.9025</v>
      </c>
      <c r="R93" s="35">
        <f>+F93-P93-G93-H93-N93</f>
        <v>23709.2025</v>
      </c>
      <c r="S93" s="36">
        <v>111</v>
      </c>
      <c r="U93" s="25"/>
    </row>
    <row r="94" spans="1:21" s="3" customFormat="1" ht="51" customHeight="1">
      <c r="A94" s="30">
        <f t="shared" si="24"/>
        <v>65</v>
      </c>
      <c r="B94" s="31" t="s">
        <v>91</v>
      </c>
      <c r="C94" s="32" t="s">
        <v>140</v>
      </c>
      <c r="D94" s="33" t="s">
        <v>111</v>
      </c>
      <c r="E94" s="34" t="s">
        <v>24</v>
      </c>
      <c r="F94" s="68">
        <v>25225</v>
      </c>
      <c r="G94" s="69">
        <v>0</v>
      </c>
      <c r="H94" s="69">
        <v>25</v>
      </c>
      <c r="I94" s="35">
        <f>+F94*2.87%</f>
        <v>723.9575</v>
      </c>
      <c r="J94" s="35">
        <f>+F94*7.1%</f>
        <v>1790.975</v>
      </c>
      <c r="K94" s="35">
        <f t="shared" si="23"/>
        <v>277.475</v>
      </c>
      <c r="L94" s="35">
        <v>766.84</v>
      </c>
      <c r="M94" s="35">
        <f>+F94*7.09%</f>
        <v>1788.4525</v>
      </c>
      <c r="N94" s="35">
        <v>0</v>
      </c>
      <c r="O94" s="35">
        <f t="shared" si="21"/>
        <v>5347.7</v>
      </c>
      <c r="P94" s="35">
        <f>+I94+L94</f>
        <v>1490.7975000000001</v>
      </c>
      <c r="Q94" s="35">
        <f>+J94+K94+M94</f>
        <v>3856.9025</v>
      </c>
      <c r="R94" s="35">
        <f>+F94-P94-G94-H94-N94</f>
        <v>23709.2025</v>
      </c>
      <c r="S94" s="36">
        <v>111</v>
      </c>
      <c r="U94" s="25"/>
    </row>
    <row r="95" spans="1:21" s="3" customFormat="1" ht="51" customHeight="1" thickBot="1">
      <c r="A95" s="30">
        <f t="shared" si="24"/>
        <v>66</v>
      </c>
      <c r="B95" s="31" t="s">
        <v>87</v>
      </c>
      <c r="C95" s="32" t="s">
        <v>140</v>
      </c>
      <c r="D95" s="33" t="s">
        <v>111</v>
      </c>
      <c r="E95" s="34" t="s">
        <v>24</v>
      </c>
      <c r="F95" s="68">
        <v>29229.95</v>
      </c>
      <c r="G95" s="69">
        <v>0</v>
      </c>
      <c r="H95" s="69">
        <v>25</v>
      </c>
      <c r="I95" s="35">
        <f t="shared" si="18"/>
        <v>838.899565</v>
      </c>
      <c r="J95" s="35">
        <f t="shared" si="19"/>
        <v>2075.32645</v>
      </c>
      <c r="K95" s="35">
        <f t="shared" si="23"/>
        <v>321.52945000000005</v>
      </c>
      <c r="L95" s="35">
        <v>888.59</v>
      </c>
      <c r="M95" s="35">
        <f t="shared" si="20"/>
        <v>2072.403455</v>
      </c>
      <c r="N95" s="35">
        <v>0</v>
      </c>
      <c r="O95" s="35">
        <f t="shared" si="21"/>
        <v>6196.74892</v>
      </c>
      <c r="P95" s="35">
        <f t="shared" si="22"/>
        <v>1727.489565</v>
      </c>
      <c r="Q95" s="35">
        <f t="shared" si="25"/>
        <v>4469.259355</v>
      </c>
      <c r="R95" s="35">
        <f t="shared" si="17"/>
        <v>27477.460435</v>
      </c>
      <c r="S95" s="36">
        <v>111</v>
      </c>
      <c r="U95" s="25"/>
    </row>
    <row r="96" spans="1:19" s="3" customFormat="1" ht="51" customHeight="1">
      <c r="A96" s="96" t="s">
        <v>145</v>
      </c>
      <c r="B96" s="97"/>
      <c r="C96" s="97"/>
      <c r="D96" s="97"/>
      <c r="E96" s="98"/>
      <c r="F96" s="37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7"/>
      <c r="S96" s="38"/>
    </row>
    <row r="97" spans="1:21" s="3" customFormat="1" ht="51" customHeight="1">
      <c r="A97" s="30">
        <f>+A95+1</f>
        <v>67</v>
      </c>
      <c r="B97" s="31" t="s">
        <v>76</v>
      </c>
      <c r="C97" s="32" t="s">
        <v>140</v>
      </c>
      <c r="D97" s="33" t="s">
        <v>121</v>
      </c>
      <c r="E97" s="34" t="s">
        <v>24</v>
      </c>
      <c r="F97" s="68">
        <v>25000</v>
      </c>
      <c r="G97" s="69">
        <v>0</v>
      </c>
      <c r="H97" s="69">
        <v>25</v>
      </c>
      <c r="I97" s="35">
        <f aca="true" t="shared" si="26" ref="I97:I108">+F97*2.87%</f>
        <v>717.5</v>
      </c>
      <c r="J97" s="35">
        <f aca="true" t="shared" si="27" ref="J97:J108">+F97*7.1%</f>
        <v>1774.9999999999998</v>
      </c>
      <c r="K97" s="35">
        <f aca="true" t="shared" si="28" ref="K97:K103">+F97*1.1%</f>
        <v>275</v>
      </c>
      <c r="L97" s="35">
        <v>760</v>
      </c>
      <c r="M97" s="35">
        <f aca="true" t="shared" si="29" ref="M97:M108">+F97*7.09%</f>
        <v>1772.5000000000002</v>
      </c>
      <c r="N97" s="35">
        <v>0</v>
      </c>
      <c r="O97" s="35">
        <f aca="true" t="shared" si="30" ref="O97:O108">SUM(I97:N97)</f>
        <v>5300</v>
      </c>
      <c r="P97" s="35">
        <f aca="true" t="shared" si="31" ref="P97:P108">+I97+L97</f>
        <v>1477.5</v>
      </c>
      <c r="Q97" s="35">
        <f t="shared" si="25"/>
        <v>3822.5</v>
      </c>
      <c r="R97" s="35">
        <f t="shared" si="17"/>
        <v>23497.5</v>
      </c>
      <c r="S97" s="36">
        <v>111</v>
      </c>
      <c r="U97" s="25"/>
    </row>
    <row r="98" spans="1:21" s="3" customFormat="1" ht="51" customHeight="1">
      <c r="A98" s="30">
        <f>A97+1</f>
        <v>68</v>
      </c>
      <c r="B98" s="31" t="s">
        <v>46</v>
      </c>
      <c r="C98" s="32" t="s">
        <v>140</v>
      </c>
      <c r="D98" s="33" t="s">
        <v>107</v>
      </c>
      <c r="E98" s="34" t="s">
        <v>24</v>
      </c>
      <c r="F98" s="68">
        <v>15225</v>
      </c>
      <c r="G98" s="69">
        <v>0</v>
      </c>
      <c r="H98" s="69">
        <v>25</v>
      </c>
      <c r="I98" s="35">
        <f t="shared" si="26"/>
        <v>436.9575</v>
      </c>
      <c r="J98" s="35">
        <f t="shared" si="27"/>
        <v>1080.975</v>
      </c>
      <c r="K98" s="35">
        <f t="shared" si="28"/>
        <v>167.47500000000002</v>
      </c>
      <c r="L98" s="35">
        <v>462.84</v>
      </c>
      <c r="M98" s="35">
        <f t="shared" si="29"/>
        <v>1079.4525</v>
      </c>
      <c r="N98" s="35">
        <v>0</v>
      </c>
      <c r="O98" s="35">
        <f t="shared" si="30"/>
        <v>3227.7</v>
      </c>
      <c r="P98" s="35">
        <f t="shared" si="31"/>
        <v>899.7974999999999</v>
      </c>
      <c r="Q98" s="35">
        <f t="shared" si="25"/>
        <v>2327.9025</v>
      </c>
      <c r="R98" s="35">
        <f t="shared" si="17"/>
        <v>14300.2025</v>
      </c>
      <c r="S98" s="36">
        <v>111</v>
      </c>
      <c r="U98" s="25"/>
    </row>
    <row r="99" spans="1:21" s="3" customFormat="1" ht="51" customHeight="1">
      <c r="A99" s="30">
        <f aca="true" t="shared" si="32" ref="A99:A108">A98+1</f>
        <v>69</v>
      </c>
      <c r="B99" s="31" t="s">
        <v>32</v>
      </c>
      <c r="C99" s="32" t="s">
        <v>140</v>
      </c>
      <c r="D99" s="33" t="s">
        <v>107</v>
      </c>
      <c r="E99" s="34" t="s">
        <v>24</v>
      </c>
      <c r="F99" s="68">
        <v>15000</v>
      </c>
      <c r="G99" s="69">
        <v>0</v>
      </c>
      <c r="H99" s="69">
        <v>25</v>
      </c>
      <c r="I99" s="35">
        <f t="shared" si="26"/>
        <v>430.5</v>
      </c>
      <c r="J99" s="35">
        <f t="shared" si="27"/>
        <v>1065</v>
      </c>
      <c r="K99" s="35">
        <f t="shared" si="28"/>
        <v>165.00000000000003</v>
      </c>
      <c r="L99" s="35">
        <v>456</v>
      </c>
      <c r="M99" s="35">
        <f t="shared" si="29"/>
        <v>1063.5</v>
      </c>
      <c r="N99" s="35">
        <v>1031.62</v>
      </c>
      <c r="O99" s="35">
        <f t="shared" si="30"/>
        <v>4211.62</v>
      </c>
      <c r="P99" s="35">
        <f t="shared" si="31"/>
        <v>886.5</v>
      </c>
      <c r="Q99" s="35">
        <f t="shared" si="25"/>
        <v>2293.5</v>
      </c>
      <c r="R99" s="35">
        <f t="shared" si="17"/>
        <v>13056.880000000001</v>
      </c>
      <c r="S99" s="36">
        <v>111</v>
      </c>
      <c r="U99" s="25"/>
    </row>
    <row r="100" spans="1:21" s="3" customFormat="1" ht="51" customHeight="1">
      <c r="A100" s="30">
        <f t="shared" si="32"/>
        <v>70</v>
      </c>
      <c r="B100" s="31" t="s">
        <v>42</v>
      </c>
      <c r="C100" s="32" t="s">
        <v>140</v>
      </c>
      <c r="D100" s="33" t="s">
        <v>107</v>
      </c>
      <c r="E100" s="34" t="s">
        <v>24</v>
      </c>
      <c r="F100" s="68">
        <v>15000</v>
      </c>
      <c r="G100" s="69">
        <v>0</v>
      </c>
      <c r="H100" s="69">
        <v>25</v>
      </c>
      <c r="I100" s="35">
        <f t="shared" si="26"/>
        <v>430.5</v>
      </c>
      <c r="J100" s="35">
        <f t="shared" si="27"/>
        <v>1065</v>
      </c>
      <c r="K100" s="35">
        <f t="shared" si="28"/>
        <v>165.00000000000003</v>
      </c>
      <c r="L100" s="35">
        <v>456</v>
      </c>
      <c r="M100" s="35">
        <f t="shared" si="29"/>
        <v>1063.5</v>
      </c>
      <c r="N100" s="35">
        <v>0</v>
      </c>
      <c r="O100" s="35">
        <f t="shared" si="30"/>
        <v>3180</v>
      </c>
      <c r="P100" s="35">
        <f t="shared" si="31"/>
        <v>886.5</v>
      </c>
      <c r="Q100" s="35">
        <f t="shared" si="25"/>
        <v>2293.5</v>
      </c>
      <c r="R100" s="35">
        <f t="shared" si="17"/>
        <v>14088.5</v>
      </c>
      <c r="S100" s="36">
        <v>111</v>
      </c>
      <c r="U100" s="25"/>
    </row>
    <row r="101" spans="1:21" s="3" customFormat="1" ht="51" customHeight="1">
      <c r="A101" s="30">
        <f t="shared" si="32"/>
        <v>71</v>
      </c>
      <c r="B101" s="31" t="s">
        <v>45</v>
      </c>
      <c r="C101" s="32" t="s">
        <v>140</v>
      </c>
      <c r="D101" s="33" t="s">
        <v>107</v>
      </c>
      <c r="E101" s="34" t="s">
        <v>24</v>
      </c>
      <c r="F101" s="68">
        <v>15000</v>
      </c>
      <c r="G101" s="69">
        <v>0</v>
      </c>
      <c r="H101" s="69">
        <v>25</v>
      </c>
      <c r="I101" s="35">
        <f t="shared" si="26"/>
        <v>430.5</v>
      </c>
      <c r="J101" s="35">
        <f t="shared" si="27"/>
        <v>1065</v>
      </c>
      <c r="K101" s="35">
        <f t="shared" si="28"/>
        <v>165.00000000000003</v>
      </c>
      <c r="L101" s="35">
        <v>456</v>
      </c>
      <c r="M101" s="35">
        <f t="shared" si="29"/>
        <v>1063.5</v>
      </c>
      <c r="N101" s="35">
        <v>0</v>
      </c>
      <c r="O101" s="35">
        <f t="shared" si="30"/>
        <v>3180</v>
      </c>
      <c r="P101" s="35">
        <f t="shared" si="31"/>
        <v>886.5</v>
      </c>
      <c r="Q101" s="35">
        <f t="shared" si="25"/>
        <v>2293.5</v>
      </c>
      <c r="R101" s="35">
        <f t="shared" si="17"/>
        <v>14088.5</v>
      </c>
      <c r="S101" s="36">
        <v>111</v>
      </c>
      <c r="U101" s="25"/>
    </row>
    <row r="102" spans="1:21" s="3" customFormat="1" ht="51" customHeight="1">
      <c r="A102" s="30">
        <f t="shared" si="32"/>
        <v>72</v>
      </c>
      <c r="B102" s="31" t="s">
        <v>80</v>
      </c>
      <c r="C102" s="32" t="s">
        <v>140</v>
      </c>
      <c r="D102" s="33" t="s">
        <v>107</v>
      </c>
      <c r="E102" s="34" t="s">
        <v>24</v>
      </c>
      <c r="F102" s="68">
        <v>15000</v>
      </c>
      <c r="G102" s="69">
        <v>0</v>
      </c>
      <c r="H102" s="69">
        <v>25</v>
      </c>
      <c r="I102" s="35">
        <f t="shared" si="26"/>
        <v>430.5</v>
      </c>
      <c r="J102" s="35">
        <f t="shared" si="27"/>
        <v>1065</v>
      </c>
      <c r="K102" s="35">
        <f t="shared" si="28"/>
        <v>165.00000000000003</v>
      </c>
      <c r="L102" s="35">
        <v>456</v>
      </c>
      <c r="M102" s="35">
        <f t="shared" si="29"/>
        <v>1063.5</v>
      </c>
      <c r="N102" s="35">
        <v>0</v>
      </c>
      <c r="O102" s="35">
        <f t="shared" si="30"/>
        <v>3180</v>
      </c>
      <c r="P102" s="35">
        <f t="shared" si="31"/>
        <v>886.5</v>
      </c>
      <c r="Q102" s="35">
        <f t="shared" si="25"/>
        <v>2293.5</v>
      </c>
      <c r="R102" s="35">
        <f t="shared" si="17"/>
        <v>14088.5</v>
      </c>
      <c r="S102" s="36">
        <v>111</v>
      </c>
      <c r="U102" s="25"/>
    </row>
    <row r="103" spans="1:21" s="3" customFormat="1" ht="51" customHeight="1">
      <c r="A103" s="30">
        <f t="shared" si="32"/>
        <v>73</v>
      </c>
      <c r="B103" s="31" t="s">
        <v>85</v>
      </c>
      <c r="C103" s="32" t="s">
        <v>140</v>
      </c>
      <c r="D103" s="33" t="s">
        <v>107</v>
      </c>
      <c r="E103" s="34" t="s">
        <v>24</v>
      </c>
      <c r="F103" s="68">
        <v>15000</v>
      </c>
      <c r="G103" s="69">
        <v>0</v>
      </c>
      <c r="H103" s="69">
        <v>25</v>
      </c>
      <c r="I103" s="35">
        <f t="shared" si="26"/>
        <v>430.5</v>
      </c>
      <c r="J103" s="35">
        <f t="shared" si="27"/>
        <v>1065</v>
      </c>
      <c r="K103" s="35">
        <f t="shared" si="28"/>
        <v>165.00000000000003</v>
      </c>
      <c r="L103" s="35">
        <v>456</v>
      </c>
      <c r="M103" s="35">
        <f t="shared" si="29"/>
        <v>1063.5</v>
      </c>
      <c r="N103" s="35">
        <v>0</v>
      </c>
      <c r="O103" s="35">
        <f t="shared" si="30"/>
        <v>3180</v>
      </c>
      <c r="P103" s="35">
        <f t="shared" si="31"/>
        <v>886.5</v>
      </c>
      <c r="Q103" s="35">
        <f t="shared" si="25"/>
        <v>2293.5</v>
      </c>
      <c r="R103" s="35">
        <f t="shared" si="17"/>
        <v>14088.5</v>
      </c>
      <c r="S103" s="36">
        <v>111</v>
      </c>
      <c r="U103" s="25"/>
    </row>
    <row r="104" spans="1:21" s="3" customFormat="1" ht="51" customHeight="1">
      <c r="A104" s="30">
        <f t="shared" si="32"/>
        <v>74</v>
      </c>
      <c r="B104" s="31" t="s">
        <v>64</v>
      </c>
      <c r="C104" s="32" t="s">
        <v>140</v>
      </c>
      <c r="D104" s="33" t="s">
        <v>119</v>
      </c>
      <c r="E104" s="34" t="s">
        <v>24</v>
      </c>
      <c r="F104" s="68">
        <v>15000</v>
      </c>
      <c r="G104" s="69">
        <v>0</v>
      </c>
      <c r="H104" s="69">
        <v>25</v>
      </c>
      <c r="I104" s="35">
        <f t="shared" si="26"/>
        <v>430.5</v>
      </c>
      <c r="J104" s="35">
        <f t="shared" si="27"/>
        <v>1065</v>
      </c>
      <c r="K104" s="35">
        <f>+F104*1.1%</f>
        <v>165.00000000000003</v>
      </c>
      <c r="L104" s="35">
        <v>456</v>
      </c>
      <c r="M104" s="35">
        <f t="shared" si="29"/>
        <v>1063.5</v>
      </c>
      <c r="N104" s="35">
        <v>0</v>
      </c>
      <c r="O104" s="35">
        <f t="shared" si="30"/>
        <v>3180</v>
      </c>
      <c r="P104" s="35">
        <f t="shared" si="31"/>
        <v>886.5</v>
      </c>
      <c r="Q104" s="35">
        <f t="shared" si="25"/>
        <v>2293.5</v>
      </c>
      <c r="R104" s="35">
        <f t="shared" si="17"/>
        <v>14088.5</v>
      </c>
      <c r="S104" s="36">
        <v>111</v>
      </c>
      <c r="U104" s="25"/>
    </row>
    <row r="105" spans="1:21" s="3" customFormat="1" ht="51" customHeight="1">
      <c r="A105" s="30">
        <f t="shared" si="32"/>
        <v>75</v>
      </c>
      <c r="B105" s="31" t="s">
        <v>65</v>
      </c>
      <c r="C105" s="32" t="s">
        <v>140</v>
      </c>
      <c r="D105" s="33" t="s">
        <v>119</v>
      </c>
      <c r="E105" s="34" t="s">
        <v>24</v>
      </c>
      <c r="F105" s="68">
        <v>15000</v>
      </c>
      <c r="G105" s="69">
        <v>0</v>
      </c>
      <c r="H105" s="69">
        <v>25</v>
      </c>
      <c r="I105" s="35">
        <f t="shared" si="26"/>
        <v>430.5</v>
      </c>
      <c r="J105" s="35">
        <f t="shared" si="27"/>
        <v>1065</v>
      </c>
      <c r="K105" s="35">
        <f>+F105*1.1%</f>
        <v>165.00000000000003</v>
      </c>
      <c r="L105" s="35">
        <v>456</v>
      </c>
      <c r="M105" s="35">
        <f t="shared" si="29"/>
        <v>1063.5</v>
      </c>
      <c r="N105" s="35">
        <v>0</v>
      </c>
      <c r="O105" s="35">
        <f t="shared" si="30"/>
        <v>3180</v>
      </c>
      <c r="P105" s="35">
        <f t="shared" si="31"/>
        <v>886.5</v>
      </c>
      <c r="Q105" s="35">
        <f t="shared" si="25"/>
        <v>2293.5</v>
      </c>
      <c r="R105" s="35">
        <f t="shared" si="17"/>
        <v>14088.5</v>
      </c>
      <c r="S105" s="36">
        <v>111</v>
      </c>
      <c r="U105" s="25"/>
    </row>
    <row r="106" spans="1:21" s="3" customFormat="1" ht="51" customHeight="1">
      <c r="A106" s="30">
        <f t="shared" si="32"/>
        <v>76</v>
      </c>
      <c r="B106" s="31" t="s">
        <v>66</v>
      </c>
      <c r="C106" s="32" t="s">
        <v>140</v>
      </c>
      <c r="D106" s="33" t="s">
        <v>119</v>
      </c>
      <c r="E106" s="34" t="s">
        <v>24</v>
      </c>
      <c r="F106" s="68">
        <v>15000</v>
      </c>
      <c r="G106" s="69">
        <v>0</v>
      </c>
      <c r="H106" s="69">
        <v>25</v>
      </c>
      <c r="I106" s="35">
        <f t="shared" si="26"/>
        <v>430.5</v>
      </c>
      <c r="J106" s="35">
        <f t="shared" si="27"/>
        <v>1065</v>
      </c>
      <c r="K106" s="35">
        <f>+F106*1.1%</f>
        <v>165.00000000000003</v>
      </c>
      <c r="L106" s="35">
        <v>456</v>
      </c>
      <c r="M106" s="35">
        <f t="shared" si="29"/>
        <v>1063.5</v>
      </c>
      <c r="N106" s="35">
        <v>0</v>
      </c>
      <c r="O106" s="35">
        <f t="shared" si="30"/>
        <v>3180</v>
      </c>
      <c r="P106" s="35">
        <f t="shared" si="31"/>
        <v>886.5</v>
      </c>
      <c r="Q106" s="35">
        <f t="shared" si="25"/>
        <v>2293.5</v>
      </c>
      <c r="R106" s="35">
        <f t="shared" si="17"/>
        <v>14088.5</v>
      </c>
      <c r="S106" s="36">
        <v>111</v>
      </c>
      <c r="U106" s="25"/>
    </row>
    <row r="107" spans="1:21" s="3" customFormat="1" ht="51" customHeight="1">
      <c r="A107" s="30">
        <f t="shared" si="32"/>
        <v>77</v>
      </c>
      <c r="B107" s="31" t="s">
        <v>67</v>
      </c>
      <c r="C107" s="32" t="s">
        <v>140</v>
      </c>
      <c r="D107" s="33" t="s">
        <v>119</v>
      </c>
      <c r="E107" s="34" t="s">
        <v>24</v>
      </c>
      <c r="F107" s="68">
        <v>15000</v>
      </c>
      <c r="G107" s="69">
        <v>0</v>
      </c>
      <c r="H107" s="69">
        <v>25</v>
      </c>
      <c r="I107" s="35">
        <f t="shared" si="26"/>
        <v>430.5</v>
      </c>
      <c r="J107" s="35">
        <f t="shared" si="27"/>
        <v>1065</v>
      </c>
      <c r="K107" s="35">
        <f>+F107*1.1%</f>
        <v>165.00000000000003</v>
      </c>
      <c r="L107" s="35">
        <v>456</v>
      </c>
      <c r="M107" s="35">
        <f t="shared" si="29"/>
        <v>1063.5</v>
      </c>
      <c r="N107" s="35">
        <v>0</v>
      </c>
      <c r="O107" s="35">
        <f t="shared" si="30"/>
        <v>3180</v>
      </c>
      <c r="P107" s="35">
        <f t="shared" si="31"/>
        <v>886.5</v>
      </c>
      <c r="Q107" s="35">
        <f t="shared" si="25"/>
        <v>2293.5</v>
      </c>
      <c r="R107" s="35">
        <f t="shared" si="17"/>
        <v>14088.5</v>
      </c>
      <c r="S107" s="36">
        <v>111</v>
      </c>
      <c r="U107" s="25"/>
    </row>
    <row r="108" spans="1:21" s="3" customFormat="1" ht="51" customHeight="1" thickBot="1">
      <c r="A108" s="30">
        <f t="shared" si="32"/>
        <v>78</v>
      </c>
      <c r="B108" s="31" t="s">
        <v>68</v>
      </c>
      <c r="C108" s="32" t="s">
        <v>140</v>
      </c>
      <c r="D108" s="33" t="s">
        <v>119</v>
      </c>
      <c r="E108" s="34" t="s">
        <v>24</v>
      </c>
      <c r="F108" s="68">
        <v>15000</v>
      </c>
      <c r="G108" s="69">
        <v>0</v>
      </c>
      <c r="H108" s="69">
        <v>25</v>
      </c>
      <c r="I108" s="35">
        <f t="shared" si="26"/>
        <v>430.5</v>
      </c>
      <c r="J108" s="35">
        <f t="shared" si="27"/>
        <v>1065</v>
      </c>
      <c r="K108" s="35">
        <f>+F108*1.1%</f>
        <v>165.00000000000003</v>
      </c>
      <c r="L108" s="35">
        <v>456</v>
      </c>
      <c r="M108" s="35">
        <f t="shared" si="29"/>
        <v>1063.5</v>
      </c>
      <c r="N108" s="35">
        <v>1031.62</v>
      </c>
      <c r="O108" s="35">
        <f t="shared" si="30"/>
        <v>4211.62</v>
      </c>
      <c r="P108" s="35">
        <f t="shared" si="31"/>
        <v>886.5</v>
      </c>
      <c r="Q108" s="35">
        <f t="shared" si="25"/>
        <v>2293.5</v>
      </c>
      <c r="R108" s="35">
        <f t="shared" si="17"/>
        <v>13056.880000000001</v>
      </c>
      <c r="S108" s="36">
        <v>111</v>
      </c>
      <c r="U108" s="25"/>
    </row>
    <row r="109" spans="1:19" s="3" customFormat="1" ht="51" customHeight="1">
      <c r="A109" s="96" t="s">
        <v>147</v>
      </c>
      <c r="B109" s="97"/>
      <c r="C109" s="97"/>
      <c r="D109" s="97"/>
      <c r="E109" s="98"/>
      <c r="F109" s="37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7"/>
      <c r="S109" s="38"/>
    </row>
    <row r="110" spans="1:21" s="3" customFormat="1" ht="51" customHeight="1">
      <c r="A110" s="30">
        <f>+A108+1</f>
        <v>79</v>
      </c>
      <c r="B110" s="31" t="s">
        <v>81</v>
      </c>
      <c r="C110" s="32" t="s">
        <v>147</v>
      </c>
      <c r="D110" s="33" t="s">
        <v>152</v>
      </c>
      <c r="E110" s="34" t="s">
        <v>24</v>
      </c>
      <c r="F110" s="68">
        <v>95436.4</v>
      </c>
      <c r="G110" s="69">
        <v>11031.9</v>
      </c>
      <c r="H110" s="69">
        <v>25</v>
      </c>
      <c r="I110" s="35">
        <f>+F110*2.87%</f>
        <v>2739.02468</v>
      </c>
      <c r="J110" s="35">
        <f>+F110*7.1%</f>
        <v>6775.984399999999</v>
      </c>
      <c r="K110" s="35">
        <v>520.34</v>
      </c>
      <c r="L110" s="35">
        <v>2901.27</v>
      </c>
      <c r="M110" s="35">
        <f>+F110*7.09%</f>
        <v>6766.44076</v>
      </c>
      <c r="N110" s="35">
        <v>0</v>
      </c>
      <c r="O110" s="35">
        <f>SUM(I110:N110)</f>
        <v>19703.05984</v>
      </c>
      <c r="P110" s="35">
        <f>+I110+L110</f>
        <v>5640.29468</v>
      </c>
      <c r="Q110" s="35">
        <f t="shared" si="25"/>
        <v>14062.765159999999</v>
      </c>
      <c r="R110" s="35">
        <f t="shared" si="17"/>
        <v>78739.20532</v>
      </c>
      <c r="S110" s="36">
        <v>111</v>
      </c>
      <c r="U110" s="25"/>
    </row>
    <row r="111" spans="1:21" s="3" customFormat="1" ht="51" customHeight="1">
      <c r="A111" s="30">
        <f>+A110+1</f>
        <v>80</v>
      </c>
      <c r="B111" s="31" t="s">
        <v>43</v>
      </c>
      <c r="C111" s="32" t="s">
        <v>147</v>
      </c>
      <c r="D111" s="33" t="s">
        <v>113</v>
      </c>
      <c r="E111" s="34" t="s">
        <v>24</v>
      </c>
      <c r="F111" s="68">
        <v>40671.82</v>
      </c>
      <c r="G111" s="69">
        <v>537.47</v>
      </c>
      <c r="H111" s="69">
        <v>25</v>
      </c>
      <c r="I111" s="35">
        <f>+F111*2.87%</f>
        <v>1167.281234</v>
      </c>
      <c r="J111" s="35">
        <f>+F111*7.1%</f>
        <v>2887.6992199999995</v>
      </c>
      <c r="K111" s="35">
        <f>+F111*1.1%</f>
        <v>447.39002000000005</v>
      </c>
      <c r="L111" s="35">
        <v>1236.42</v>
      </c>
      <c r="M111" s="35">
        <f>+F111*7.09%</f>
        <v>2883.632038</v>
      </c>
      <c r="N111" s="35">
        <v>0</v>
      </c>
      <c r="O111" s="35">
        <f>SUM(I111:N111)</f>
        <v>8622.422512</v>
      </c>
      <c r="P111" s="35">
        <f>+I111+L111</f>
        <v>2403.701234</v>
      </c>
      <c r="Q111" s="35">
        <f t="shared" si="25"/>
        <v>6218.721277999999</v>
      </c>
      <c r="R111" s="35">
        <f t="shared" si="17"/>
        <v>37705.648766</v>
      </c>
      <c r="S111" s="36">
        <v>111</v>
      </c>
      <c r="U111" s="25"/>
    </row>
    <row r="112" spans="1:21" s="3" customFormat="1" ht="51" customHeight="1" thickBot="1">
      <c r="A112" s="30">
        <f>+A111+1</f>
        <v>81</v>
      </c>
      <c r="B112" s="31" t="s">
        <v>79</v>
      </c>
      <c r="C112" s="32" t="s">
        <v>147</v>
      </c>
      <c r="D112" s="33" t="s">
        <v>113</v>
      </c>
      <c r="E112" s="34" t="s">
        <v>24</v>
      </c>
      <c r="F112" s="68">
        <v>25000</v>
      </c>
      <c r="G112" s="69">
        <v>0</v>
      </c>
      <c r="H112" s="69">
        <v>25</v>
      </c>
      <c r="I112" s="35">
        <f>+F112*2.87%</f>
        <v>717.5</v>
      </c>
      <c r="J112" s="35">
        <f>+F112*7.1%</f>
        <v>1774.9999999999998</v>
      </c>
      <c r="K112" s="35">
        <f>+F112*1.1%</f>
        <v>275</v>
      </c>
      <c r="L112" s="35">
        <v>760</v>
      </c>
      <c r="M112" s="35">
        <f>+F112*7.09%</f>
        <v>1772.5000000000002</v>
      </c>
      <c r="N112" s="35">
        <v>0</v>
      </c>
      <c r="O112" s="35">
        <f>SUM(I112:N112)</f>
        <v>5300</v>
      </c>
      <c r="P112" s="35">
        <f>+I112+L112</f>
        <v>1477.5</v>
      </c>
      <c r="Q112" s="35">
        <f t="shared" si="25"/>
        <v>3822.5</v>
      </c>
      <c r="R112" s="35">
        <f t="shared" si="17"/>
        <v>23497.5</v>
      </c>
      <c r="S112" s="36">
        <v>111</v>
      </c>
      <c r="U112" s="25"/>
    </row>
    <row r="113" spans="1:20" s="3" customFormat="1" ht="34.5" customHeight="1" thickBot="1">
      <c r="A113" s="59"/>
      <c r="B113" s="60" t="s">
        <v>21</v>
      </c>
      <c r="C113" s="39"/>
      <c r="D113" s="39"/>
      <c r="E113" s="40"/>
      <c r="F113" s="62">
        <f>SUM(F15:$F$112)</f>
        <v>4645321.900000001</v>
      </c>
      <c r="G113" s="62">
        <f>SUM(G15:$G$112)</f>
        <v>392723.56999999995</v>
      </c>
      <c r="H113" s="62">
        <f>SUM(H15:$H$112)</f>
        <v>2025</v>
      </c>
      <c r="I113" s="62">
        <f>SUM(I15:$I$112)</f>
        <v>133320.73852999994</v>
      </c>
      <c r="J113" s="62">
        <f>SUM(J15:$J$112)</f>
        <v>329817.8549</v>
      </c>
      <c r="K113" s="62">
        <f>SUM(K15:$K$112)</f>
        <v>33172.66204</v>
      </c>
      <c r="L113" s="62">
        <f>SUM(L15:$L$112)</f>
        <v>132523.57</v>
      </c>
      <c r="M113" s="62">
        <f>SUM(M15:$M$112)</f>
        <v>309076.463127</v>
      </c>
      <c r="N113" s="62">
        <f>SUM(N15:$N$112)</f>
        <v>25590.019999999993</v>
      </c>
      <c r="O113" s="62">
        <f>SUM(O15:$O$112)</f>
        <v>963501.3085969999</v>
      </c>
      <c r="P113" s="62">
        <f>SUM(P15:$P$112)</f>
        <v>265844.30853</v>
      </c>
      <c r="Q113" s="62">
        <f t="shared" si="25"/>
        <v>672066.980067</v>
      </c>
      <c r="R113" s="62">
        <f>SUM(R15:$R$112)</f>
        <v>3959139.0014699986</v>
      </c>
      <c r="S113" s="41"/>
      <c r="T113" s="4"/>
    </row>
    <row r="114" spans="1:19" s="24" customFormat="1" ht="24" customHeight="1">
      <c r="A114" s="63"/>
      <c r="B114" s="43"/>
      <c r="C114" s="43"/>
      <c r="D114" s="43"/>
      <c r="E114" s="64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65"/>
    </row>
    <row r="115" spans="1:18" ht="27.75">
      <c r="A115" s="2" t="s">
        <v>5</v>
      </c>
      <c r="C115" s="10"/>
      <c r="D115" s="10"/>
      <c r="E115" s="2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</row>
    <row r="116" spans="1:14" ht="27.75">
      <c r="A116" s="42" t="s">
        <v>16</v>
      </c>
      <c r="C116" s="10"/>
      <c r="D116" s="10"/>
      <c r="E116" s="2"/>
      <c r="F116" s="9"/>
      <c r="H116" s="17"/>
      <c r="I116" s="1"/>
      <c r="J116" s="1"/>
      <c r="K116" s="1"/>
      <c r="L116" s="1"/>
      <c r="M116" s="1"/>
      <c r="N116" s="67">
        <f>+N115+N114</f>
        <v>0</v>
      </c>
    </row>
    <row r="117" spans="1:14" ht="27.75">
      <c r="A117" s="42" t="s">
        <v>200</v>
      </c>
      <c r="C117" s="10"/>
      <c r="D117" s="10"/>
      <c r="E117" s="2"/>
      <c r="F117" s="9"/>
      <c r="H117" s="17"/>
      <c r="I117" s="1"/>
      <c r="J117" s="1"/>
      <c r="K117" s="1"/>
      <c r="L117" s="1"/>
      <c r="M117" s="1"/>
      <c r="N117" s="1"/>
    </row>
    <row r="118" spans="1:14" ht="27.75">
      <c r="A118" s="42" t="s">
        <v>201</v>
      </c>
      <c r="C118" s="10"/>
      <c r="D118" s="10"/>
      <c r="E118" s="2"/>
      <c r="F118" s="9"/>
      <c r="H118" s="17"/>
      <c r="I118" s="1"/>
      <c r="J118" s="1"/>
      <c r="K118" s="1"/>
      <c r="L118" s="1"/>
      <c r="M118" s="1"/>
      <c r="N118" s="1"/>
    </row>
    <row r="119" spans="1:14" ht="27.75">
      <c r="A119" s="42" t="s">
        <v>202</v>
      </c>
      <c r="C119" s="10"/>
      <c r="D119" s="10"/>
      <c r="E119" s="2"/>
      <c r="F119" s="9"/>
      <c r="H119" s="17"/>
      <c r="I119" s="1"/>
      <c r="J119" s="1"/>
      <c r="K119" s="1"/>
      <c r="L119" s="1"/>
      <c r="M119" s="1"/>
      <c r="N119" s="1"/>
    </row>
    <row r="120" spans="1:14" ht="27.75">
      <c r="A120" s="42" t="s">
        <v>203</v>
      </c>
      <c r="C120" s="10"/>
      <c r="D120" s="10"/>
      <c r="E120" s="2"/>
      <c r="F120" s="9"/>
      <c r="H120" s="17"/>
      <c r="I120" s="1"/>
      <c r="J120" s="1"/>
      <c r="K120" s="1"/>
      <c r="L120" s="1"/>
      <c r="M120" s="1"/>
      <c r="N120" s="1"/>
    </row>
    <row r="121" spans="1:14" ht="27.75">
      <c r="A121" s="42" t="s">
        <v>23</v>
      </c>
      <c r="C121" s="10"/>
      <c r="D121" s="10"/>
      <c r="E121" s="2"/>
      <c r="F121" s="9"/>
      <c r="H121" s="17"/>
      <c r="I121" s="1"/>
      <c r="J121" s="1"/>
      <c r="K121" s="1"/>
      <c r="L121" s="1"/>
      <c r="M121" s="1"/>
      <c r="N121" s="1"/>
    </row>
    <row r="122" spans="1:14" ht="27.75">
      <c r="A122" s="42" t="s">
        <v>22</v>
      </c>
      <c r="C122" s="10"/>
      <c r="D122" s="10"/>
      <c r="E122" s="2"/>
      <c r="F122" s="9"/>
      <c r="H122" s="17"/>
      <c r="I122" s="1"/>
      <c r="J122" s="1"/>
      <c r="K122" s="1"/>
      <c r="L122" s="1"/>
      <c r="M122" s="1"/>
      <c r="N122" s="1"/>
    </row>
    <row r="123" spans="1:14" ht="27.75">
      <c r="A123" s="42"/>
      <c r="C123" s="10"/>
      <c r="D123" s="10"/>
      <c r="E123" s="2"/>
      <c r="F123" s="9"/>
      <c r="H123" s="17"/>
      <c r="I123" s="1"/>
      <c r="J123" s="1"/>
      <c r="K123" s="1"/>
      <c r="L123" s="1"/>
      <c r="M123" s="1"/>
      <c r="N123" s="1"/>
    </row>
    <row r="124" spans="1:14" ht="27.75">
      <c r="A124" s="42" t="s">
        <v>26</v>
      </c>
      <c r="C124" s="10"/>
      <c r="D124" s="10"/>
      <c r="E124" s="2"/>
      <c r="F124" s="9"/>
      <c r="H124" s="17"/>
      <c r="I124" s="1"/>
      <c r="J124" s="1"/>
      <c r="K124" s="1"/>
      <c r="L124" s="1"/>
      <c r="M124" s="1"/>
      <c r="N124" s="1"/>
    </row>
    <row r="125" spans="1:14" ht="27.75">
      <c r="A125" s="42"/>
      <c r="C125" s="10"/>
      <c r="D125" s="10"/>
      <c r="E125" s="2"/>
      <c r="F125" s="9"/>
      <c r="H125" s="17"/>
      <c r="I125" s="1"/>
      <c r="J125" s="1"/>
      <c r="K125" s="1"/>
      <c r="L125" s="1"/>
      <c r="M125" s="1"/>
      <c r="N125" s="1"/>
    </row>
    <row r="126" spans="1:15" s="6" customFormat="1" ht="45" customHeight="1">
      <c r="A126" s="15"/>
      <c r="B126" s="100" t="s">
        <v>199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1:15" s="6" customFormat="1" ht="61.5" customHeight="1">
      <c r="A127" s="15"/>
      <c r="B127" s="44" t="s">
        <v>159</v>
      </c>
      <c r="C127" s="45"/>
      <c r="D127" s="44" t="s">
        <v>195</v>
      </c>
      <c r="E127" s="46"/>
      <c r="F127" s="15"/>
      <c r="G127" s="44" t="s">
        <v>161</v>
      </c>
      <c r="H127" s="47"/>
      <c r="I127" s="15"/>
      <c r="J127" s="15"/>
      <c r="K127" s="48" t="s">
        <v>162</v>
      </c>
      <c r="L127" s="49"/>
      <c r="M127" s="49"/>
      <c r="N127" s="49"/>
      <c r="O127" s="47"/>
    </row>
    <row r="128" spans="1:15" s="1" customFormat="1" ht="43.5" customHeight="1">
      <c r="A128" s="15"/>
      <c r="B128" s="44"/>
      <c r="C128" s="45"/>
      <c r="D128" s="44"/>
      <c r="E128" s="46"/>
      <c r="F128" s="15"/>
      <c r="G128" s="15"/>
      <c r="H128" s="15"/>
      <c r="I128" s="15"/>
      <c r="J128" s="15"/>
      <c r="K128" s="15"/>
      <c r="L128" s="50"/>
      <c r="M128" s="51"/>
      <c r="N128" s="15"/>
      <c r="O128" s="51"/>
    </row>
    <row r="129" spans="1:15" s="1" customFormat="1" ht="30.75" customHeight="1">
      <c r="A129" s="15"/>
      <c r="B129" s="52" t="s">
        <v>175</v>
      </c>
      <c r="C129" s="53"/>
      <c r="D129" s="52" t="s">
        <v>196</v>
      </c>
      <c r="E129" s="46"/>
      <c r="F129" s="15"/>
      <c r="G129" s="52" t="s">
        <v>163</v>
      </c>
      <c r="H129" s="15"/>
      <c r="I129" s="15"/>
      <c r="J129" s="15"/>
      <c r="K129" s="101" t="s">
        <v>164</v>
      </c>
      <c r="L129" s="101"/>
      <c r="M129" s="101"/>
      <c r="N129" s="15"/>
      <c r="O129" s="15"/>
    </row>
    <row r="130" spans="1:15" s="1" customFormat="1" ht="31.5" customHeight="1">
      <c r="A130" s="15"/>
      <c r="B130" s="54" t="s">
        <v>176</v>
      </c>
      <c r="C130" s="55"/>
      <c r="D130" s="56" t="s">
        <v>160</v>
      </c>
      <c r="E130" s="48"/>
      <c r="F130" s="15"/>
      <c r="G130" s="57" t="s">
        <v>165</v>
      </c>
      <c r="H130" s="15"/>
      <c r="I130" s="15"/>
      <c r="J130" s="15"/>
      <c r="K130" s="58" t="s">
        <v>166</v>
      </c>
      <c r="L130" s="50"/>
      <c r="M130" s="15"/>
      <c r="N130" s="15"/>
      <c r="O130" s="15"/>
    </row>
    <row r="131" spans="3:5" s="1" customFormat="1" ht="36" customHeight="1">
      <c r="C131" s="20"/>
      <c r="E131" s="20"/>
    </row>
    <row r="132" spans="1:15" s="1" customFormat="1" ht="36" customHeight="1">
      <c r="A132" s="8"/>
      <c r="B132" s="10"/>
      <c r="C132" s="10"/>
      <c r="D132" s="10"/>
      <c r="F132" s="10"/>
      <c r="G132"/>
      <c r="H132" s="16"/>
      <c r="O132"/>
    </row>
    <row r="133" spans="1:14" ht="27.75">
      <c r="A133" s="8"/>
      <c r="B133" s="10"/>
      <c r="C133" s="10"/>
      <c r="D133" s="10"/>
      <c r="E133" s="2"/>
      <c r="F133" s="7"/>
      <c r="H133" s="17"/>
      <c r="I133" s="1"/>
      <c r="J133" s="1"/>
      <c r="K133" s="1"/>
      <c r="L133" s="1"/>
      <c r="M133" s="1"/>
      <c r="N133" s="1"/>
    </row>
    <row r="134" spans="1:14" ht="27.75">
      <c r="A134" s="8"/>
      <c r="B134" s="12"/>
      <c r="C134" s="10"/>
      <c r="D134" s="10"/>
      <c r="E134" s="11"/>
      <c r="F134" s="11"/>
      <c r="H134" s="17"/>
      <c r="I134" s="1"/>
      <c r="J134" s="1"/>
      <c r="K134" s="1"/>
      <c r="L134" s="1"/>
      <c r="M134" s="1"/>
      <c r="N134" s="1"/>
    </row>
    <row r="135" spans="3:14" ht="27.75">
      <c r="C135" s="10"/>
      <c r="D135" s="10"/>
      <c r="E135" s="2"/>
      <c r="F135" s="9"/>
      <c r="H135" s="17"/>
      <c r="I135" s="1"/>
      <c r="J135" s="1"/>
      <c r="K135" s="1"/>
      <c r="L135" s="1"/>
      <c r="M135" s="1"/>
      <c r="N135" s="1"/>
    </row>
    <row r="136" spans="3:14" ht="27.75">
      <c r="C136" s="10"/>
      <c r="D136" s="10"/>
      <c r="E136" s="9"/>
      <c r="F136" s="9"/>
      <c r="H136" s="17"/>
      <c r="I136" s="1"/>
      <c r="J136" s="1"/>
      <c r="K136" s="1"/>
      <c r="L136" s="1"/>
      <c r="M136" s="1"/>
      <c r="N136" s="1"/>
    </row>
    <row r="137" spans="3:14" ht="27.75">
      <c r="C137" s="10"/>
      <c r="D137" s="10"/>
      <c r="E137" s="9"/>
      <c r="F137" s="9"/>
      <c r="H137" s="17"/>
      <c r="I137" s="1"/>
      <c r="J137" s="1"/>
      <c r="K137" s="1"/>
      <c r="L137" s="1"/>
      <c r="M137" s="1"/>
      <c r="N137" s="1"/>
    </row>
    <row r="138" spans="3:14" ht="27.75">
      <c r="C138" s="10"/>
      <c r="D138" s="10"/>
      <c r="E138" s="9"/>
      <c r="F138" s="21"/>
      <c r="H138" s="17"/>
      <c r="I138" s="1"/>
      <c r="J138" s="1"/>
      <c r="K138" s="1"/>
      <c r="L138" s="1"/>
      <c r="M138" s="1"/>
      <c r="N138" s="1"/>
    </row>
    <row r="139" spans="3:14" ht="27.75">
      <c r="C139" s="10"/>
      <c r="D139" s="10"/>
      <c r="E139" s="19"/>
      <c r="F139" s="22"/>
      <c r="H139" s="17"/>
      <c r="I139" s="1"/>
      <c r="J139" s="1"/>
      <c r="K139" s="1"/>
      <c r="L139" s="1"/>
      <c r="M139" s="1"/>
      <c r="N139" s="1"/>
    </row>
    <row r="140" spans="3:15" ht="27.75">
      <c r="C140" s="7"/>
      <c r="D140" s="7"/>
      <c r="E140" s="2"/>
      <c r="F140" s="23"/>
      <c r="G140" s="24"/>
      <c r="H140" s="17"/>
      <c r="I140" s="17"/>
      <c r="J140" s="17"/>
      <c r="K140" s="17"/>
      <c r="L140" s="17"/>
      <c r="M140" s="17"/>
      <c r="N140" s="17"/>
      <c r="O140" s="17"/>
    </row>
    <row r="141" spans="1:15" ht="27.75">
      <c r="A141" s="10"/>
      <c r="B141" s="99"/>
      <c r="C141" s="99"/>
      <c r="D141" s="99"/>
      <c r="E141" s="99"/>
      <c r="F141" s="19"/>
      <c r="H141" s="17"/>
      <c r="I141" s="17"/>
      <c r="J141" s="17"/>
      <c r="K141" s="17"/>
      <c r="L141" s="17"/>
      <c r="M141" s="17"/>
      <c r="N141" s="17"/>
      <c r="O141" s="17"/>
    </row>
    <row r="142" spans="1:14" ht="12.75">
      <c r="A142" s="13" t="s">
        <v>167</v>
      </c>
      <c r="B142" s="13"/>
      <c r="C142" s="13"/>
      <c r="D142" s="13"/>
      <c r="E142" s="13"/>
      <c r="F142" s="13"/>
      <c r="H142" s="17"/>
      <c r="I142" s="18"/>
      <c r="J142" s="18"/>
      <c r="K142" s="18"/>
      <c r="L142" s="18"/>
      <c r="M142" s="18"/>
      <c r="N142" s="18"/>
    </row>
  </sheetData>
  <sheetProtection/>
  <mergeCells count="67">
    <mergeCell ref="A109:E109"/>
    <mergeCell ref="B141:E141"/>
    <mergeCell ref="A85:E85"/>
    <mergeCell ref="A96:E96"/>
    <mergeCell ref="B126:O126"/>
    <mergeCell ref="K129:M129"/>
    <mergeCell ref="A75:E75"/>
    <mergeCell ref="A78:E78"/>
    <mergeCell ref="A82:E82"/>
    <mergeCell ref="A44:E44"/>
    <mergeCell ref="A50:E50"/>
    <mergeCell ref="A62:E62"/>
    <mergeCell ref="A65:E65"/>
    <mergeCell ref="A36:E36"/>
    <mergeCell ref="A24:E24"/>
    <mergeCell ref="A14:E14"/>
    <mergeCell ref="A20:E20"/>
    <mergeCell ref="A31:E31"/>
    <mergeCell ref="A72:E72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  <mergeCell ref="Q12:Q13"/>
    <mergeCell ref="ED9:EV9"/>
    <mergeCell ref="EW9:FO9"/>
    <mergeCell ref="FP9:GH9"/>
    <mergeCell ref="GI9:HA9"/>
    <mergeCell ref="HB9:HT9"/>
    <mergeCell ref="HU9:IM9"/>
    <mergeCell ref="IN9:IV9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CR7:DJ7"/>
    <mergeCell ref="DK7:EC7"/>
    <mergeCell ref="ED7:EV7"/>
    <mergeCell ref="EW7:FO7"/>
    <mergeCell ref="FP7:GH7"/>
    <mergeCell ref="GI7:HA7"/>
    <mergeCell ref="HB7:HT7"/>
    <mergeCell ref="HU7:IM7"/>
    <mergeCell ref="IN7:IV7"/>
    <mergeCell ref="A9:S9"/>
    <mergeCell ref="T9:AL9"/>
    <mergeCell ref="AM9:BE9"/>
    <mergeCell ref="BF9:BX9"/>
    <mergeCell ref="BY9:CQ9"/>
    <mergeCell ref="CR9:DJ9"/>
    <mergeCell ref="DK9:EC9"/>
    <mergeCell ref="BY7:CQ7"/>
    <mergeCell ref="A6:S6"/>
    <mergeCell ref="A7:S7"/>
    <mergeCell ref="T7:AL7"/>
    <mergeCell ref="AM7:BE7"/>
    <mergeCell ref="BF7:BX7"/>
  </mergeCells>
  <printOptions horizontalCentered="1"/>
  <pageMargins left="0.15748031496062992" right="0.15748031496062992" top="0.35433070866141736" bottom="0.35433070866141736" header="0" footer="0"/>
  <pageSetup fitToHeight="0" horizontalDpi="600" verticalDpi="600" orientation="landscape" paperSize="5" scale="50" r:id="rId2"/>
  <headerFooter alignWithMargins="0">
    <oddFooter>&amp;C&amp;"Arial,Negrita"Pag. &amp;P - 5</oddFooter>
  </headerFooter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2018-02-24T23:31:01Z</cp:lastPrinted>
  <dcterms:created xsi:type="dcterms:W3CDTF">2006-07-11T17:39:34Z</dcterms:created>
  <dcterms:modified xsi:type="dcterms:W3CDTF">2018-05-07T15:57:52Z</dcterms:modified>
  <cp:category/>
  <cp:version/>
  <cp:contentType/>
  <cp:contentStatus/>
</cp:coreProperties>
</file>