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7605" tabRatio="601" activeTab="1"/>
  </bookViews>
  <sheets>
    <sheet name="Act. 1 Personal contratado" sheetId="1" r:id="rId1"/>
    <sheet name="Act. 2 Personal contratado" sheetId="2" r:id="rId2"/>
  </sheets>
  <definedNames>
    <definedName name="_xlnm.Print_Area" localSheetId="0">'Act. 1 Personal contratado'!$A$1:$Y$45</definedName>
    <definedName name="_xlnm.Print_Area" localSheetId="1">'Act. 2 Personal contratado'!$A$1:$Y$61</definedName>
    <definedName name="_xlnm.Print_Titles" localSheetId="0">'Act. 1 Personal contratado'!$1:$8</definedName>
  </definedNames>
  <calcPr fullCalcOnLoad="1"/>
</workbook>
</file>

<file path=xl/sharedStrings.xml><?xml version="1.0" encoding="utf-8"?>
<sst xmlns="http://schemas.openxmlformats.org/spreadsheetml/2006/main" count="291" uniqueCount="142">
  <si>
    <t>Estatus</t>
  </si>
  <si>
    <t>Departamento</t>
  </si>
  <si>
    <t>RAUL CANARIO REYES</t>
  </si>
  <si>
    <t>RAFAEL ALBERTO DEL ORBE MARTINEZ</t>
  </si>
  <si>
    <t>CARLOS MANUEL FELIZ CUELLO</t>
  </si>
  <si>
    <t>YSABEL SANTANA FIGARO</t>
  </si>
  <si>
    <t>PROMOTOR (A)</t>
  </si>
  <si>
    <t>COORDINADOR DE PARES</t>
  </si>
  <si>
    <t>CONSEJO NACIONAL PARA EL VIH Y EL SIDA (CONAVIHSIDA)</t>
  </si>
  <si>
    <t>Director Ejecutivo</t>
  </si>
  <si>
    <t xml:space="preserve">          Observaciones:</t>
  </si>
  <si>
    <t>Lic. Ingrid Melo</t>
  </si>
  <si>
    <t>VILMA JINETTE PERALTA LIZARDO</t>
  </si>
  <si>
    <t xml:space="preserve">                                      </t>
  </si>
  <si>
    <t>Lic. Miguel Ruiz Cuevas</t>
  </si>
  <si>
    <t>Dr. Rafael González Cruz</t>
  </si>
  <si>
    <t>Lic. Gumersindo Cuevas</t>
  </si>
  <si>
    <t>Coordinadora Financiera</t>
  </si>
  <si>
    <t>Realizado Por:</t>
  </si>
  <si>
    <t>Revisado Por:</t>
  </si>
  <si>
    <t>Autorizado Por:</t>
  </si>
  <si>
    <t>Aprobado Por:</t>
  </si>
  <si>
    <t>JOSE ENRIQUE PANIAGUA CUSTODIO</t>
  </si>
  <si>
    <t>MIGUEL RUIZ CUEVAS</t>
  </si>
  <si>
    <t>WANDA YANET MEDINA GARCIA</t>
  </si>
  <si>
    <t>EBONY CRISTAL PEÑA</t>
  </si>
  <si>
    <t>MIRIAM JOSEFINA BAEZ PIMENTEL</t>
  </si>
  <si>
    <t>OSCAR ROSARIO PIMENTEL</t>
  </si>
  <si>
    <t>DAMARES ENARDA MESA FIGUEREO</t>
  </si>
  <si>
    <t>FRANCIA TEJEDA CONTRERAS DE SIERRA</t>
  </si>
  <si>
    <t>JOSE ANDRES PORTES TEJEDA</t>
  </si>
  <si>
    <t>GUMERSINDO DE JESUS CUEVAS ARIAS</t>
  </si>
  <si>
    <t>MARIA SOLEDAD CASANOVA BIVIECA</t>
  </si>
  <si>
    <t>CONTADORA</t>
  </si>
  <si>
    <t>ANGELA BEATRIZ URIBE</t>
  </si>
  <si>
    <t>RUBEN EMILIO URIBE JORGE</t>
  </si>
  <si>
    <t>LUIS FELIPE FRANCISCO MORBAN</t>
  </si>
  <si>
    <t>ESMERALYS ESTHER MARTINEZ LUGO</t>
  </si>
  <si>
    <t>GENEROSO ANIBAL CASTILLO VIÑALS</t>
  </si>
  <si>
    <t>INDHIRA DIANINI POPOTEUR CORNIELL</t>
  </si>
  <si>
    <t>CARLOS RAFAEL CASTILLO MATOS</t>
  </si>
  <si>
    <t xml:space="preserve">YESENIA VEROSIMIL MARTINEZ PAULINO </t>
  </si>
  <si>
    <t>ELYSAURIS CASILLA MIESES</t>
  </si>
  <si>
    <t>MARIA ALTAGRACIA DE LOS A. CASTILLO</t>
  </si>
  <si>
    <t>Enc. de Controles Internos</t>
  </si>
  <si>
    <t>Enc. de Gestión y Desarrollo Humano</t>
  </si>
  <si>
    <t>DIVISION DE FORTALECIMIENTO DEL ACCESO A LOS SERVICIOS DE SALUD</t>
  </si>
  <si>
    <t>ASISTENTE DE INVENTARIO Y CONTROL DE FÁRMACOS E INSUMOS</t>
  </si>
  <si>
    <t xml:space="preserve">DIVISIÓN DE TECNOLOGÍA DE LA INFORMACIÓN Y COMUNICACIÓN </t>
  </si>
  <si>
    <t>ENC. DE LA DIVISIÓN DE TECNOLOGÍA DE LA INFORMACIÓN Y COMUNICACIÓN</t>
  </si>
  <si>
    <t>DIRECCION EJECUTIVA</t>
  </si>
  <si>
    <t>COORDINADOR INTERINSTITUCIONAL</t>
  </si>
  <si>
    <t>DIVISION FINANCIERA</t>
  </si>
  <si>
    <t>TÉCNICO DE CONTABILIDAD</t>
  </si>
  <si>
    <t>SECCION DE COMPRAS Y CONTRATACIONES</t>
  </si>
  <si>
    <t>TÉCNICO EN COMPRAS Y CONTRATACIONES</t>
  </si>
  <si>
    <t>DIVISION DE ATENCION Y APOYO A POBLACIONES CLAVES</t>
  </si>
  <si>
    <t>DIVISION JURIDICA</t>
  </si>
  <si>
    <t>ANALISTA LEGAL</t>
  </si>
  <si>
    <t>SECCION DE SERVICIOS GENERALES</t>
  </si>
  <si>
    <t>ENCARGADO DE SERVICIOS GENERALES</t>
  </si>
  <si>
    <t>DIVISION DE RECURSOS HUMANOS</t>
  </si>
  <si>
    <t>ENCARGADO DE LA DIVISION DE RECURSOS HUMANOS</t>
  </si>
  <si>
    <t>TÉCNICO EN CONTROL DE BIENES</t>
  </si>
  <si>
    <t>TÉCNICO DE ACCESO A LA INFORMACIÓN</t>
  </si>
  <si>
    <t>DEPARTAMENTO ADMINISTRATIVO FINANCIERO</t>
  </si>
  <si>
    <t>ENCARGADA DEL DEPARTAMENTO ADMINISTRATIVO FINANCIERO</t>
  </si>
  <si>
    <t>ENCARGADA DE LA SECCION DE COMPTRAS Y CONTRATACIONES</t>
  </si>
  <si>
    <t>DIVISION DE PLANIFICACION Y DESARROLLO</t>
  </si>
  <si>
    <t>ENCARGADA DE LA DIVISION DE PLANIFICACION Y DESARROLLO</t>
  </si>
  <si>
    <t>ENCARGADO DE LA DIVISION JURIDICA</t>
  </si>
  <si>
    <t>ENCARGADO DE CONTROL DE BIENES</t>
  </si>
  <si>
    <t>TECNICO ADMINISTRATIVO</t>
  </si>
  <si>
    <t>DIVISION DE TECNOLOGIAS DE LA INFORMACION Y COMUNICACIÓN</t>
  </si>
  <si>
    <t>ADMINISTRADOR DE REDES Y COMUNICACIONES</t>
  </si>
  <si>
    <t>OFICIAL DE ATENCIÓN A POBLACIONES CLAVE Y MOVILIZACIÓN SOCIAL</t>
  </si>
  <si>
    <t>TECNICO DE CONTABILIDAD</t>
  </si>
  <si>
    <t>TEMPORAL CARGO DE CARRERA</t>
  </si>
  <si>
    <t>GENERO</t>
  </si>
  <si>
    <t>NO.</t>
  </si>
  <si>
    <t>NOMBRE</t>
  </si>
  <si>
    <t>DEPARTAMENTO</t>
  </si>
  <si>
    <t>FUNCION</t>
  </si>
  <si>
    <t>ESTATUS</t>
  </si>
  <si>
    <t>INICIO DE CONTRATO</t>
  </si>
  <si>
    <t>DESDE</t>
  </si>
  <si>
    <t>HASTA</t>
  </si>
  <si>
    <t>SUELDO BRUTO (RD$)</t>
  </si>
  <si>
    <t>ISR</t>
  </si>
  <si>
    <t>SEGURO SAVICA</t>
  </si>
  <si>
    <t xml:space="preserve">ASP </t>
  </si>
  <si>
    <t>AFP (9.97%)</t>
  </si>
  <si>
    <t>EMPLEADO (2.87%)</t>
  </si>
  <si>
    <t>PATRONAL (7.10%)</t>
  </si>
  <si>
    <t>RIESGOS LABORALES
(1.1%) (2*)</t>
  </si>
  <si>
    <t>SEGURIDAD SOCIAL (LEY 87-01)</t>
  </si>
  <si>
    <t>EMPLEADO (3.04%)</t>
  </si>
  <si>
    <t>PATRONAL (7.09%)</t>
  </si>
  <si>
    <t>DEPENDIENTES ADICIONALES  (4*)</t>
  </si>
  <si>
    <t>SUB-TOTAL TSS</t>
  </si>
  <si>
    <t>TOTAL RETENCIONES Y APORTES</t>
  </si>
  <si>
    <t>SUELDO NETO (RD$)</t>
  </si>
  <si>
    <t>SUB-CUENTA NO.</t>
  </si>
  <si>
    <t>APORTES PATRONAL</t>
  </si>
  <si>
    <t>DEDUCCION EMPLEADOS</t>
  </si>
  <si>
    <t>MASCULINO</t>
  </si>
  <si>
    <t>FEMENINO</t>
  </si>
  <si>
    <t>SFS (10.53%)    (3*)</t>
  </si>
  <si>
    <t>REPORTE DE NOMINA</t>
  </si>
  <si>
    <t>CAPITULO: 0207         SUBCAPTIRULO: 01        DAF: 01        UE: 0007        PROGRAMA: 42        SUBPROGRAMA: 05        PROYECTO: 0        ACTIVIDAD: 0001        CUENTA: 2.1.1.2.08        FONDO: 0100</t>
  </si>
  <si>
    <r>
      <t xml:space="preserve">   (1*) Deducción directa en declaración ISR empleados del SUIRPLUS. Rentas hasta </t>
    </r>
    <r>
      <rPr>
        <b/>
        <sz val="14"/>
        <rFont val="Arial"/>
        <family val="2"/>
      </rPr>
      <t>RD$34,685.00</t>
    </r>
    <r>
      <rPr>
        <sz val="14"/>
        <rFont val="Arial"/>
        <family val="2"/>
      </rPr>
      <t xml:space="preserve">  estan exentas.</t>
    </r>
  </si>
  <si>
    <r>
      <t xml:space="preserve">   (2*) Salario cotizable</t>
    </r>
    <r>
      <rPr>
        <b/>
        <sz val="14"/>
        <rFont val="Arial"/>
        <family val="2"/>
      </rPr>
      <t xml:space="preserve"> hasta RD$62,400.00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(Riesgo Laboral)</t>
    </r>
  </si>
  <si>
    <r>
      <t xml:space="preserve">   (3*) Salario cotizable</t>
    </r>
    <r>
      <rPr>
        <b/>
        <sz val="14"/>
        <rFont val="Arial"/>
        <family val="2"/>
      </rPr>
      <t xml:space="preserve"> hasta RD$156,000.00</t>
    </r>
    <r>
      <rPr>
        <sz val="14"/>
        <rFont val="Arial"/>
        <family val="2"/>
      </rPr>
      <t xml:space="preserve"> deducción directa de la declaración TSS del SUIRPLUS.</t>
    </r>
    <r>
      <rPr>
        <b/>
        <sz val="14"/>
        <rFont val="Arial"/>
        <family val="2"/>
      </rPr>
      <t>(Seguro de Salud)</t>
    </r>
  </si>
  <si>
    <r>
      <t xml:space="preserve">   (4*) Salario cotizable </t>
    </r>
    <r>
      <rPr>
        <b/>
        <sz val="14"/>
        <rFont val="Arial"/>
        <family val="2"/>
      </rPr>
      <t xml:space="preserve">hasta RD$ 312,000.00, </t>
    </r>
    <r>
      <rPr>
        <sz val="14"/>
        <rFont val="Arial"/>
        <family val="2"/>
      </rPr>
      <t>deducción directa de la declaración TSS del SUIRPLUS</t>
    </r>
    <r>
      <rPr>
        <b/>
        <sz val="14"/>
        <rFont val="Arial"/>
        <family val="2"/>
      </rPr>
      <t>.(Seguro de Pension)</t>
    </r>
  </si>
  <si>
    <r>
      <t xml:space="preserve">   (5*) Deducción directa declaración TSS del SUIRPLUS por registro de </t>
    </r>
    <r>
      <rPr>
        <b/>
        <sz val="14"/>
        <color indexed="8"/>
        <rFont val="Arial"/>
        <family val="2"/>
      </rPr>
      <t>dependientes adicionales al SDSS. RD$1,350.12</t>
    </r>
    <r>
      <rPr>
        <sz val="14"/>
        <color indexed="8"/>
        <rFont val="Arial"/>
        <family val="2"/>
      </rPr>
      <t>, por cada dependiente adicional registrado.</t>
    </r>
  </si>
  <si>
    <t>CAPITULO: 0207         SUBCAPTIRULO: 01        DAF: 01        UE: 0007        PROGRAMA: 42        SUBPROGRAMA: 05        PROYECTO: 0        ACTIVIDAD: 0002        CUENTA: 2.1.1.2.08        FONDO: 0100</t>
  </si>
  <si>
    <t>TOTAL POR PROGRAMACION</t>
  </si>
  <si>
    <t>CONCEPTO</t>
  </si>
  <si>
    <t>BENEFICIARIO</t>
  </si>
  <si>
    <t>MONTO</t>
  </si>
  <si>
    <t>AFP</t>
  </si>
  <si>
    <t>TESORERIA DE LA SEGURIDAD SOCIAL</t>
  </si>
  <si>
    <t>IMPUESTO SOBRE LA RENTA</t>
  </si>
  <si>
    <t>COLECTOR DE RENTAS INTERNA</t>
  </si>
  <si>
    <t>SEGURO DE VIDA (INAVÍ)</t>
  </si>
  <si>
    <t>INSTITUTO DE AUXILIO Y VIVIENDA</t>
  </si>
  <si>
    <t>DESCUENTO DE CREDITO EDUCATIVO FUNDAPEC</t>
  </si>
  <si>
    <t>FUNDACIÓN DE CREDITO EDUCATIVO</t>
  </si>
  <si>
    <t>SEGURO FAMILIAR DE SALUD</t>
  </si>
  <si>
    <t>SFS-SALUD PADRE</t>
  </si>
  <si>
    <t>DESCUENTO ASP CONAVIHSIDA</t>
  </si>
  <si>
    <t>ASOCIASIÓN DE SERVIDORES PUBLICO DONAVIHSIDA</t>
  </si>
  <si>
    <t>APORTE FONDO DE PENCION</t>
  </si>
  <si>
    <t>APORTE SEGURO DE RIESGO LABORALES</t>
  </si>
  <si>
    <t>APORTE SEGURO FAMILIAR DE SALUD</t>
  </si>
  <si>
    <t xml:space="preserve">TOTAL POR PROGRAMACION </t>
  </si>
  <si>
    <t>TOTAL GENERAL</t>
  </si>
  <si>
    <t>JENNIFER MARIA MARTY GERMAN</t>
  </si>
  <si>
    <t>PARALEGAL</t>
  </si>
  <si>
    <t>31/04/2022</t>
  </si>
  <si>
    <t>CERTIFICO QUE ESTA NOMINA DE PAGO QUE CONSTA DE ***3*** HOJAS, ESTA CORRECTA Y COMPLETA Y QUE LAS PERSONAS ENUMERADAS EN LA MISMA SON LAS QUE A LA FECHA FIGURAN EN LOS RECORDS DE PERSONAL QUE MANTIENE LA CNECC.</t>
  </si>
  <si>
    <t>PAGO SUELDO 000004 PERSONAL TEMPORAL EN CARGOS DE CARRERA CORRESPONIENTE AL MES DE DICIEMBRE 2021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</si>
</sst>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RD$&quot;#,##0;\-&quot;RD$&quot;#,##0"/>
    <numFmt numFmtId="171" formatCode="&quot;RD$&quot;#,##0;[Red]\-&quot;RD$&quot;#,##0"/>
    <numFmt numFmtId="172" formatCode="&quot;RD$&quot;#,##0.00;\-&quot;RD$&quot;#,##0.00"/>
    <numFmt numFmtId="173" formatCode="&quot;RD$&quot;#,##0.00;[Red]\-&quot;RD$&quot;#,##0.00"/>
    <numFmt numFmtId="174" formatCode="_-&quot;RD$&quot;* #,##0_-;\-&quot;RD$&quot;* #,##0_-;_-&quot;RD$&quot;* &quot;-&quot;_-;_-@_-"/>
    <numFmt numFmtId="175" formatCode="_-* #,##0_-;\-* #,##0_-;_-* &quot;-&quot;_-;_-@_-"/>
    <numFmt numFmtId="176" formatCode="_-&quot;RD$&quot;* #,##0.00_-;\-&quot;RD$&quot;* #,##0.00_-;_-&quot;RD$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mmm\-yyyy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16"/>
      <name val="Trebuchet MS"/>
      <family val="2"/>
    </font>
    <font>
      <sz val="16"/>
      <name val="Trebuchet MS"/>
      <family val="2"/>
    </font>
    <font>
      <sz val="14"/>
      <name val="Arial"/>
      <family val="2"/>
    </font>
    <font>
      <b/>
      <sz val="14"/>
      <name val="Trebuchet MS"/>
      <family val="2"/>
    </font>
    <font>
      <sz val="22"/>
      <name val="Arial"/>
      <family val="2"/>
    </font>
    <font>
      <sz val="14"/>
      <name val="Trebuchet MS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2"/>
      <name val="Arial Narrow"/>
      <family val="2"/>
    </font>
    <font>
      <b/>
      <i/>
      <sz val="12"/>
      <name val="Arial"/>
      <family val="2"/>
    </font>
    <font>
      <b/>
      <sz val="16"/>
      <name val="Arial Narrow"/>
      <family val="2"/>
    </font>
    <font>
      <b/>
      <i/>
      <sz val="16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4"/>
      <color indexed="10"/>
      <name val="Arial"/>
      <family val="2"/>
    </font>
    <font>
      <b/>
      <sz val="14"/>
      <color indexed="8"/>
      <name val="Trebuchet MS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6"/>
      <name val="Calibri"/>
      <family val="2"/>
    </font>
    <font>
      <b/>
      <sz val="16"/>
      <color indexed="10"/>
      <name val="Arial"/>
      <family val="2"/>
    </font>
    <font>
      <sz val="16"/>
      <color indexed="8"/>
      <name val="Arial"/>
      <family val="2"/>
    </font>
    <font>
      <b/>
      <sz val="11"/>
      <color indexed="9"/>
      <name val="Arial"/>
      <family val="2"/>
    </font>
    <font>
      <sz val="13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Trebuchet MS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b/>
      <sz val="11"/>
      <color theme="0"/>
      <name val="Arial"/>
      <family val="2"/>
    </font>
    <font>
      <sz val="13"/>
      <color theme="1"/>
      <name val="Arial"/>
      <family val="2"/>
    </font>
    <font>
      <b/>
      <sz val="1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9" fillId="0" borderId="8" applyNumberFormat="0" applyFill="0" applyAlignment="0" applyProtection="0"/>
    <xf numFmtId="0" fontId="68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177" fontId="0" fillId="0" borderId="0" xfId="0" applyNumberFormat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3" fontId="6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0" fontId="70" fillId="0" borderId="0" xfId="0" applyFont="1" applyFill="1" applyAlignment="1">
      <alignment horizontal="left" vertical="center"/>
    </xf>
    <xf numFmtId="4" fontId="0" fillId="0" borderId="0" xfId="0" applyNumberFormat="1" applyAlignment="1">
      <alignment/>
    </xf>
    <xf numFmtId="177" fontId="69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71" fillId="0" borderId="0" xfId="0" applyFont="1" applyFill="1" applyAlignment="1">
      <alignment horizontal="left"/>
    </xf>
    <xf numFmtId="177" fontId="4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left"/>
    </xf>
    <xf numFmtId="0" fontId="69" fillId="0" borderId="0" xfId="0" applyFont="1" applyFill="1" applyAlignment="1">
      <alignment vertical="center"/>
    </xf>
    <xf numFmtId="177" fontId="9" fillId="0" borderId="0" xfId="0" applyNumberFormat="1" applyFont="1" applyFill="1" applyAlignment="1">
      <alignment vertical="center"/>
    </xf>
    <xf numFmtId="0" fontId="9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1" fillId="0" borderId="0" xfId="0" applyFont="1" applyFill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177" fontId="72" fillId="33" borderId="11" xfId="0" applyNumberFormat="1" applyFont="1" applyFill="1" applyBorder="1" applyAlignment="1">
      <alignment horizontal="center" vertical="center"/>
    </xf>
    <xf numFmtId="177" fontId="72" fillId="33" borderId="11" xfId="0" applyNumberFormat="1" applyFont="1" applyFill="1" applyBorder="1" applyAlignment="1">
      <alignment vertical="center"/>
    </xf>
    <xf numFmtId="3" fontId="13" fillId="33" borderId="12" xfId="0" applyNumberFormat="1" applyFont="1" applyFill="1" applyBorder="1" applyAlignment="1">
      <alignment horizontal="center" vertical="center"/>
    </xf>
    <xf numFmtId="0" fontId="73" fillId="0" borderId="13" xfId="0" applyFont="1" applyFill="1" applyBorder="1" applyAlignment="1">
      <alignment horizontal="center" vertical="center" wrapText="1"/>
    </xf>
    <xf numFmtId="177" fontId="73" fillId="0" borderId="14" xfId="0" applyNumberFormat="1" applyFont="1" applyFill="1" applyBorder="1" applyAlignment="1">
      <alignment horizontal="left" vertical="center" wrapText="1"/>
    </xf>
    <xf numFmtId="0" fontId="73" fillId="0" borderId="15" xfId="0" applyFont="1" applyFill="1" applyBorder="1" applyAlignment="1">
      <alignment vertical="center" wrapText="1"/>
    </xf>
    <xf numFmtId="177" fontId="73" fillId="0" borderId="15" xfId="0" applyNumberFormat="1" applyFont="1" applyFill="1" applyBorder="1" applyAlignment="1">
      <alignment horizontal="center" vertical="center" wrapText="1"/>
    </xf>
    <xf numFmtId="14" fontId="73" fillId="0" borderId="15" xfId="0" applyNumberFormat="1" applyFont="1" applyFill="1" applyBorder="1" applyAlignment="1">
      <alignment horizontal="center" vertical="center" wrapText="1"/>
    </xf>
    <xf numFmtId="177" fontId="73" fillId="0" borderId="15" xfId="0" applyNumberFormat="1" applyFont="1" applyFill="1" applyBorder="1" applyAlignment="1">
      <alignment horizontal="center" vertical="center"/>
    </xf>
    <xf numFmtId="177" fontId="73" fillId="0" borderId="15" xfId="0" applyNumberFormat="1" applyFont="1" applyFill="1" applyBorder="1" applyAlignment="1">
      <alignment horizontal="right" vertical="center"/>
    </xf>
    <xf numFmtId="177" fontId="15" fillId="0" borderId="14" xfId="0" applyNumberFormat="1" applyFont="1" applyFill="1" applyBorder="1" applyAlignment="1">
      <alignment horizontal="left" vertical="center" wrapText="1"/>
    </xf>
    <xf numFmtId="0" fontId="15" fillId="0" borderId="15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3" fontId="73" fillId="0" borderId="16" xfId="0" applyNumberFormat="1" applyFont="1" applyFill="1" applyBorder="1" applyAlignment="1">
      <alignment horizontal="center" vertical="center"/>
    </xf>
    <xf numFmtId="177" fontId="73" fillId="0" borderId="17" xfId="0" applyNumberFormat="1" applyFont="1" applyFill="1" applyBorder="1" applyAlignment="1">
      <alignment horizontal="right" vertical="center"/>
    </xf>
    <xf numFmtId="177" fontId="73" fillId="0" borderId="14" xfId="0" applyNumberFormat="1" applyFont="1" applyFill="1" applyBorder="1" applyAlignment="1">
      <alignment horizontal="left" vertical="top" wrapText="1"/>
    </xf>
    <xf numFmtId="0" fontId="9" fillId="0" borderId="0" xfId="0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177" fontId="4" fillId="33" borderId="18" xfId="0" applyNumberFormat="1" applyFont="1" applyFill="1" applyBorder="1" applyAlignment="1">
      <alignment horizontal="center" vertical="center" wrapText="1"/>
    </xf>
    <xf numFmtId="43" fontId="13" fillId="34" borderId="15" xfId="49" applyFont="1" applyFill="1" applyBorder="1" applyAlignment="1">
      <alignment horizontal="center" vertical="center"/>
    </xf>
    <xf numFmtId="43" fontId="44" fillId="0" borderId="15" xfId="49" applyFont="1" applyBorder="1" applyAlignment="1">
      <alignment vertical="center"/>
    </xf>
    <xf numFmtId="43" fontId="14" fillId="0" borderId="15" xfId="49" applyFont="1" applyBorder="1" applyAlignment="1">
      <alignment vertical="center"/>
    </xf>
    <xf numFmtId="49" fontId="14" fillId="0" borderId="0" xfId="0" applyNumberFormat="1" applyFont="1" applyBorder="1" applyAlignment="1">
      <alignment horizontal="left" vertical="center"/>
    </xf>
    <xf numFmtId="0" fontId="74" fillId="0" borderId="0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9" fillId="0" borderId="0" xfId="0" applyFont="1" applyFill="1" applyAlignment="1">
      <alignment vertical="center"/>
    </xf>
    <xf numFmtId="43" fontId="46" fillId="0" borderId="15" xfId="49" applyFont="1" applyBorder="1" applyAlignment="1">
      <alignment vertical="center"/>
    </xf>
    <xf numFmtId="43" fontId="3" fillId="0" borderId="15" xfId="49" applyFont="1" applyBorder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3" fontId="75" fillId="35" borderId="15" xfId="49" applyFont="1" applyFill="1" applyBorder="1" applyAlignment="1">
      <alignment vertical="center"/>
    </xf>
    <xf numFmtId="0" fontId="3" fillId="0" borderId="0" xfId="0" applyFont="1" applyBorder="1" applyAlignment="1">
      <alignment horizontal="left" wrapText="1"/>
    </xf>
    <xf numFmtId="0" fontId="76" fillId="0" borderId="0" xfId="0" applyFont="1" applyBorder="1" applyAlignment="1">
      <alignment horizontal="left" wrapText="1"/>
    </xf>
    <xf numFmtId="0" fontId="3" fillId="0" borderId="0" xfId="0" applyFont="1" applyBorder="1" applyAlignment="1">
      <alignment vertical="center"/>
    </xf>
    <xf numFmtId="0" fontId="22" fillId="0" borderId="0" xfId="0" applyFont="1" applyFill="1" applyAlignment="1">
      <alignment vertical="center" wrapText="1"/>
    </xf>
    <xf numFmtId="43" fontId="77" fillId="36" borderId="15" xfId="49" applyFont="1" applyFill="1" applyBorder="1" applyAlignment="1">
      <alignment vertical="center"/>
    </xf>
    <xf numFmtId="43" fontId="5" fillId="7" borderId="15" xfId="49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 wrapText="1"/>
    </xf>
    <xf numFmtId="177" fontId="73" fillId="0" borderId="15" xfId="0" applyNumberFormat="1" applyFont="1" applyFill="1" applyBorder="1" applyAlignment="1">
      <alignment horizontal="right" vertical="center" wrapText="1"/>
    </xf>
    <xf numFmtId="177" fontId="73" fillId="0" borderId="17" xfId="0" applyNumberFormat="1" applyFont="1" applyFill="1" applyBorder="1" applyAlignment="1">
      <alignment horizontal="right" vertical="center" wrapText="1"/>
    </xf>
    <xf numFmtId="3" fontId="73" fillId="0" borderId="16" xfId="0" applyNumberFormat="1" applyFont="1" applyFill="1" applyBorder="1" applyAlignment="1">
      <alignment horizontal="center" vertical="center" wrapText="1"/>
    </xf>
    <xf numFmtId="0" fontId="78" fillId="0" borderId="0" xfId="0" applyFont="1" applyFill="1" applyBorder="1" applyAlignment="1">
      <alignment vertical="center" wrapText="1"/>
    </xf>
    <xf numFmtId="0" fontId="78" fillId="0" borderId="0" xfId="0" applyFont="1" applyFill="1" applyAlignment="1">
      <alignment vertical="center" wrapText="1"/>
    </xf>
    <xf numFmtId="3" fontId="15" fillId="0" borderId="16" xfId="0" applyNumberFormat="1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177" fontId="73" fillId="0" borderId="20" xfId="0" applyNumberFormat="1" applyFont="1" applyFill="1" applyBorder="1" applyAlignment="1">
      <alignment horizontal="left" vertical="center" wrapText="1"/>
    </xf>
    <xf numFmtId="0" fontId="73" fillId="0" borderId="21" xfId="0" applyFont="1" applyFill="1" applyBorder="1" applyAlignment="1">
      <alignment vertical="center" wrapText="1"/>
    </xf>
    <xf numFmtId="177" fontId="73" fillId="0" borderId="21" xfId="0" applyNumberFormat="1" applyFont="1" applyFill="1" applyBorder="1" applyAlignment="1">
      <alignment horizontal="center" vertical="center" wrapText="1"/>
    </xf>
    <xf numFmtId="177" fontId="73" fillId="0" borderId="21" xfId="0" applyNumberFormat="1" applyFont="1" applyFill="1" applyBorder="1" applyAlignment="1">
      <alignment horizontal="right" vertical="center" wrapText="1"/>
    </xf>
    <xf numFmtId="177" fontId="73" fillId="0" borderId="22" xfId="0" applyNumberFormat="1" applyFont="1" applyFill="1" applyBorder="1" applyAlignment="1">
      <alignment horizontal="right" vertical="center" wrapText="1"/>
    </xf>
    <xf numFmtId="3" fontId="73" fillId="0" borderId="2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0" fontId="14" fillId="0" borderId="0" xfId="0" applyFont="1" applyFill="1" applyAlignment="1">
      <alignment wrapText="1"/>
    </xf>
    <xf numFmtId="177" fontId="73" fillId="0" borderId="24" xfId="0" applyNumberFormat="1" applyFont="1" applyFill="1" applyBorder="1" applyAlignment="1">
      <alignment horizontal="left" vertical="center" wrapText="1"/>
    </xf>
    <xf numFmtId="0" fontId="73" fillId="0" borderId="18" xfId="0" applyFont="1" applyFill="1" applyBorder="1" applyAlignment="1">
      <alignment vertical="center" wrapText="1"/>
    </xf>
    <xf numFmtId="177" fontId="73" fillId="0" borderId="18" xfId="0" applyNumberFormat="1" applyFont="1" applyFill="1" applyBorder="1" applyAlignment="1">
      <alignment horizontal="center" vertical="center" wrapText="1"/>
    </xf>
    <xf numFmtId="177" fontId="73" fillId="0" borderId="18" xfId="0" applyNumberFormat="1" applyFont="1" applyFill="1" applyBorder="1" applyAlignment="1">
      <alignment horizontal="right" vertical="center" wrapText="1"/>
    </xf>
    <xf numFmtId="177" fontId="73" fillId="0" borderId="25" xfId="0" applyNumberFormat="1" applyFont="1" applyFill="1" applyBorder="1" applyAlignment="1">
      <alignment horizontal="right" vertical="center" wrapText="1"/>
    </xf>
    <xf numFmtId="3" fontId="73" fillId="0" borderId="26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top" wrapText="1"/>
    </xf>
    <xf numFmtId="177" fontId="4" fillId="33" borderId="11" xfId="0" applyNumberFormat="1" applyFont="1" applyFill="1" applyBorder="1" applyAlignment="1">
      <alignment horizontal="center" vertical="top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43" fontId="13" fillId="33" borderId="15" xfId="49" applyFont="1" applyFill="1" applyBorder="1" applyAlignment="1">
      <alignment horizontal="center" vertical="center"/>
    </xf>
    <xf numFmtId="43" fontId="18" fillId="0" borderId="15" xfId="49" applyFont="1" applyBorder="1" applyAlignment="1">
      <alignment vertical="center"/>
    </xf>
    <xf numFmtId="43" fontId="19" fillId="34" borderId="15" xfId="49" applyFont="1" applyFill="1" applyBorder="1" applyAlignment="1">
      <alignment horizontal="center" vertical="center"/>
    </xf>
    <xf numFmtId="43" fontId="18" fillId="0" borderId="15" xfId="49" applyFont="1" applyBorder="1" applyAlignment="1">
      <alignment horizontal="left" vertical="center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wrapText="1"/>
    </xf>
    <xf numFmtId="43" fontId="5" fillId="7" borderId="15" xfId="49" applyFont="1" applyFill="1" applyBorder="1" applyAlignment="1">
      <alignment horizontal="center" vertical="center"/>
    </xf>
    <xf numFmtId="43" fontId="20" fillId="0" borderId="15" xfId="49" applyFont="1" applyBorder="1" applyAlignment="1">
      <alignment vertical="center"/>
    </xf>
    <xf numFmtId="43" fontId="20" fillId="0" borderId="15" xfId="49" applyFont="1" applyBorder="1" applyAlignment="1">
      <alignment horizontal="left" vertical="center"/>
    </xf>
    <xf numFmtId="0" fontId="10" fillId="0" borderId="10" xfId="0" applyFont="1" applyFill="1" applyBorder="1" applyAlignment="1">
      <alignment horizontal="left"/>
    </xf>
    <xf numFmtId="0" fontId="12" fillId="0" borderId="0" xfId="0" applyFont="1" applyFill="1" applyAlignment="1">
      <alignment horizontal="left"/>
    </xf>
    <xf numFmtId="43" fontId="21" fillId="7" borderId="15" xfId="49" applyFont="1" applyFill="1" applyBorder="1" applyAlignment="1">
      <alignment horizontal="center" vertical="center"/>
    </xf>
    <xf numFmtId="0" fontId="22" fillId="35" borderId="0" xfId="0" applyFont="1" applyFill="1" applyAlignment="1">
      <alignment horizontal="center" vertical="center" wrapText="1"/>
    </xf>
    <xf numFmtId="0" fontId="71" fillId="0" borderId="10" xfId="0" applyFont="1" applyFill="1" applyBorder="1" applyAlignment="1">
      <alignment horizontal="left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57150</xdr:rowOff>
    </xdr:from>
    <xdr:to>
      <xdr:col>10</xdr:col>
      <xdr:colOff>590550</xdr:colOff>
      <xdr:row>1</xdr:row>
      <xdr:rowOff>38100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87375" y="5715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723900</xdr:colOff>
      <xdr:row>0</xdr:row>
      <xdr:rowOff>0</xdr:rowOff>
    </xdr:from>
    <xdr:to>
      <xdr:col>10</xdr:col>
      <xdr:colOff>657225</xdr:colOff>
      <xdr:row>1</xdr:row>
      <xdr:rowOff>1438275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49275" y="0"/>
          <a:ext cx="21336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zoomScaleSheetLayoutView="17" workbookViewId="0" topLeftCell="A26">
      <selection activeCell="H36" sqref="H36"/>
    </sheetView>
  </sheetViews>
  <sheetFormatPr defaultColWidth="9.140625" defaultRowHeight="12.75"/>
  <cols>
    <col min="1" max="1" width="5.8515625" style="22" customWidth="1"/>
    <col min="2" max="2" width="36.7109375" style="22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1.57421875" style="0" bestFit="1" customWidth="1"/>
    <col min="8" max="8" width="11.7109375" style="0" customWidth="1"/>
    <col min="9" max="9" width="19.28125" style="0" customWidth="1"/>
    <col min="10" max="10" width="14.7109375" style="5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60" customWidth="1"/>
    <col min="16" max="16" width="16.421875" style="0" customWidth="1"/>
    <col min="17" max="17" width="15.421875" style="2" customWidth="1"/>
    <col min="18" max="18" width="17.28125" style="2" customWidth="1"/>
    <col min="19" max="19" width="12.421875" style="0" customWidth="1"/>
    <col min="20" max="20" width="17.421875" style="0" customWidth="1"/>
    <col min="21" max="21" width="18.140625" style="0" customWidth="1"/>
    <col min="22" max="22" width="15.7109375" style="0" customWidth="1"/>
    <col min="23" max="23" width="16.8515625" style="0" customWidth="1"/>
    <col min="24" max="24" width="11.421875" style="0" customWidth="1"/>
    <col min="25" max="26" width="9.140625" style="20" customWidth="1"/>
  </cols>
  <sheetData>
    <row r="1" spans="1:24" ht="142.5" customHeight="1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</row>
    <row r="2" spans="1:24" ht="21" customHeight="1">
      <c r="A2" s="134" t="s">
        <v>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ht="21" customHeight="1">
      <c r="A3" s="126" t="s">
        <v>108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</row>
    <row r="4" spans="1:24" ht="17.25" customHeight="1">
      <c r="A4" s="126" t="s">
        <v>141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24" customHeight="1" thickBot="1">
      <c r="A5" s="133" t="s">
        <v>109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</row>
    <row r="6" spans="1:26" s="82" customFormat="1" ht="42" customHeight="1">
      <c r="A6" s="152" t="s">
        <v>79</v>
      </c>
      <c r="B6" s="127" t="s">
        <v>80</v>
      </c>
      <c r="C6" s="130" t="s">
        <v>81</v>
      </c>
      <c r="D6" s="130" t="s">
        <v>82</v>
      </c>
      <c r="E6" s="130" t="s">
        <v>83</v>
      </c>
      <c r="F6" s="130" t="s">
        <v>78</v>
      </c>
      <c r="G6" s="148" t="s">
        <v>84</v>
      </c>
      <c r="H6" s="149"/>
      <c r="I6" s="136" t="s">
        <v>87</v>
      </c>
      <c r="J6" s="136" t="s">
        <v>88</v>
      </c>
      <c r="K6" s="136" t="s">
        <v>89</v>
      </c>
      <c r="L6" s="155" t="s">
        <v>90</v>
      </c>
      <c r="M6" s="130" t="s">
        <v>95</v>
      </c>
      <c r="N6" s="130"/>
      <c r="O6" s="130"/>
      <c r="P6" s="130"/>
      <c r="Q6" s="130"/>
      <c r="R6" s="130"/>
      <c r="S6" s="130"/>
      <c r="T6" s="130"/>
      <c r="U6" s="136" t="s">
        <v>100</v>
      </c>
      <c r="V6" s="136"/>
      <c r="W6" s="142" t="s">
        <v>101</v>
      </c>
      <c r="X6" s="145" t="s">
        <v>102</v>
      </c>
      <c r="Y6" s="59"/>
      <c r="Z6" s="59"/>
    </row>
    <row r="7" spans="1:26" s="82" customFormat="1" ht="47.25" customHeight="1">
      <c r="A7" s="153"/>
      <c r="B7" s="128"/>
      <c r="C7" s="131" t="s">
        <v>1</v>
      </c>
      <c r="D7" s="131"/>
      <c r="E7" s="131" t="s">
        <v>0</v>
      </c>
      <c r="F7" s="131"/>
      <c r="G7" s="150"/>
      <c r="H7" s="151"/>
      <c r="I7" s="135"/>
      <c r="J7" s="135"/>
      <c r="K7" s="135"/>
      <c r="L7" s="156"/>
      <c r="M7" s="135" t="s">
        <v>91</v>
      </c>
      <c r="N7" s="135"/>
      <c r="O7" s="135" t="s">
        <v>94</v>
      </c>
      <c r="P7" s="135" t="s">
        <v>107</v>
      </c>
      <c r="Q7" s="135"/>
      <c r="R7" s="138" t="s">
        <v>126</v>
      </c>
      <c r="S7" s="135" t="s">
        <v>98</v>
      </c>
      <c r="T7" s="135" t="s">
        <v>99</v>
      </c>
      <c r="U7" s="135" t="s">
        <v>104</v>
      </c>
      <c r="V7" s="135" t="s">
        <v>103</v>
      </c>
      <c r="W7" s="143"/>
      <c r="X7" s="146"/>
      <c r="Y7" s="59"/>
      <c r="Z7" s="59"/>
    </row>
    <row r="8" spans="1:26" s="82" customFormat="1" ht="62.25" customHeight="1" thickBot="1">
      <c r="A8" s="154"/>
      <c r="B8" s="129"/>
      <c r="C8" s="132"/>
      <c r="D8" s="132"/>
      <c r="E8" s="132"/>
      <c r="F8" s="132"/>
      <c r="G8" s="83" t="s">
        <v>85</v>
      </c>
      <c r="H8" s="83" t="s">
        <v>86</v>
      </c>
      <c r="I8" s="137"/>
      <c r="J8" s="137"/>
      <c r="K8" s="137"/>
      <c r="L8" s="157"/>
      <c r="M8" s="84" t="s">
        <v>92</v>
      </c>
      <c r="N8" s="84" t="s">
        <v>93</v>
      </c>
      <c r="O8" s="137"/>
      <c r="P8" s="84" t="s">
        <v>96</v>
      </c>
      <c r="Q8" s="85" t="s">
        <v>97</v>
      </c>
      <c r="R8" s="139"/>
      <c r="S8" s="137"/>
      <c r="T8" s="137"/>
      <c r="U8" s="137"/>
      <c r="V8" s="137"/>
      <c r="W8" s="144"/>
      <c r="X8" s="147"/>
      <c r="Y8" s="59"/>
      <c r="Z8" s="59"/>
    </row>
    <row r="9" spans="1:26" s="119" customFormat="1" ht="42.75">
      <c r="A9" s="111">
        <f>A8+1</f>
        <v>1</v>
      </c>
      <c r="B9" s="112" t="s">
        <v>26</v>
      </c>
      <c r="C9" s="113" t="s">
        <v>65</v>
      </c>
      <c r="D9" s="113" t="s">
        <v>66</v>
      </c>
      <c r="E9" s="114" t="s">
        <v>77</v>
      </c>
      <c r="F9" s="114" t="s">
        <v>106</v>
      </c>
      <c r="G9" s="72">
        <v>44520</v>
      </c>
      <c r="H9" s="72">
        <v>44701</v>
      </c>
      <c r="I9" s="114">
        <v>185000</v>
      </c>
      <c r="J9" s="115">
        <v>32319.89</v>
      </c>
      <c r="K9" s="115">
        <v>25</v>
      </c>
      <c r="L9" s="115">
        <v>100</v>
      </c>
      <c r="M9" s="115">
        <f aca="true" t="shared" si="0" ref="M9:M30">+I9*2.87%</f>
        <v>5309.5</v>
      </c>
      <c r="N9" s="115">
        <f aca="true" t="shared" si="1" ref="N9:N30">+I9*7.1%</f>
        <v>13134.999999999998</v>
      </c>
      <c r="O9" s="115">
        <f>62400*1.1%</f>
        <v>686.4000000000001</v>
      </c>
      <c r="P9" s="115">
        <f>156000*3.04%</f>
        <v>4742.4</v>
      </c>
      <c r="Q9" s="115">
        <f>156000*7.09%</f>
        <v>11060.400000000001</v>
      </c>
      <c r="R9" s="115"/>
      <c r="S9" s="115">
        <v>0</v>
      </c>
      <c r="T9" s="115">
        <f aca="true" t="shared" si="2" ref="T9:T30">SUM(M9:S9)</f>
        <v>34933.700000000004</v>
      </c>
      <c r="U9" s="115">
        <f aca="true" t="shared" si="3" ref="U9:U30">+M9+P9</f>
        <v>10051.9</v>
      </c>
      <c r="V9" s="115">
        <f aca="true" t="shared" si="4" ref="V9:V30">+N9+O9+Q9</f>
        <v>24881.8</v>
      </c>
      <c r="W9" s="116">
        <f aca="true" t="shared" si="5" ref="W9:W30">+I9-U9-J9-K9-L9-S9</f>
        <v>142503.21000000002</v>
      </c>
      <c r="X9" s="117">
        <v>121</v>
      </c>
      <c r="Y9" s="118"/>
      <c r="Z9" s="118"/>
    </row>
    <row r="10" spans="1:26" s="109" customFormat="1" ht="42.75">
      <c r="A10" s="68">
        <f>A9+1</f>
        <v>2</v>
      </c>
      <c r="B10" s="69" t="s">
        <v>34</v>
      </c>
      <c r="C10" s="70" t="s">
        <v>65</v>
      </c>
      <c r="D10" s="70" t="s">
        <v>72</v>
      </c>
      <c r="E10" s="71" t="s">
        <v>77</v>
      </c>
      <c r="F10" s="71" t="s">
        <v>106</v>
      </c>
      <c r="G10" s="72">
        <v>44410</v>
      </c>
      <c r="H10" s="72">
        <v>44594</v>
      </c>
      <c r="I10" s="71">
        <v>40000</v>
      </c>
      <c r="J10" s="105">
        <v>442.65</v>
      </c>
      <c r="K10" s="105">
        <v>25</v>
      </c>
      <c r="L10" s="105">
        <v>100</v>
      </c>
      <c r="M10" s="105">
        <f t="shared" si="0"/>
        <v>1148</v>
      </c>
      <c r="N10" s="105">
        <f t="shared" si="1"/>
        <v>2839.9999999999995</v>
      </c>
      <c r="O10" s="105">
        <f>+I10*1.1%</f>
        <v>440.00000000000006</v>
      </c>
      <c r="P10" s="105">
        <f aca="true" t="shared" si="6" ref="P10:P30">+I10*3.04%</f>
        <v>1216</v>
      </c>
      <c r="Q10" s="105">
        <f aca="true" t="shared" si="7" ref="Q10:Q30">+I10*7.09%</f>
        <v>2836</v>
      </c>
      <c r="R10" s="105"/>
      <c r="S10" s="105"/>
      <c r="T10" s="105">
        <f t="shared" si="2"/>
        <v>8480</v>
      </c>
      <c r="U10" s="105">
        <f t="shared" si="3"/>
        <v>2364</v>
      </c>
      <c r="V10" s="105">
        <f t="shared" si="4"/>
        <v>6116</v>
      </c>
      <c r="W10" s="106">
        <f t="shared" si="5"/>
        <v>37068.35</v>
      </c>
      <c r="X10" s="107">
        <v>121</v>
      </c>
      <c r="Y10" s="108"/>
      <c r="Z10" s="108"/>
    </row>
    <row r="11" spans="1:26" s="109" customFormat="1" ht="42.75">
      <c r="A11" s="68">
        <f>A10+1</f>
        <v>3</v>
      </c>
      <c r="B11" s="69" t="s">
        <v>36</v>
      </c>
      <c r="C11" s="70" t="s">
        <v>65</v>
      </c>
      <c r="D11" s="70" t="s">
        <v>72</v>
      </c>
      <c r="E11" s="71" t="s">
        <v>77</v>
      </c>
      <c r="F11" s="71" t="s">
        <v>105</v>
      </c>
      <c r="G11" s="72">
        <v>44410</v>
      </c>
      <c r="H11" s="72">
        <v>44594</v>
      </c>
      <c r="I11" s="71">
        <v>40000</v>
      </c>
      <c r="J11" s="105">
        <v>442.65</v>
      </c>
      <c r="K11" s="105">
        <v>25</v>
      </c>
      <c r="L11" s="105">
        <v>100</v>
      </c>
      <c r="M11" s="105">
        <f t="shared" si="0"/>
        <v>1148</v>
      </c>
      <c r="N11" s="105">
        <f t="shared" si="1"/>
        <v>2839.9999999999995</v>
      </c>
      <c r="O11" s="105">
        <f>+I11*1.1%</f>
        <v>440.00000000000006</v>
      </c>
      <c r="P11" s="105">
        <f t="shared" si="6"/>
        <v>1216</v>
      </c>
      <c r="Q11" s="105">
        <f t="shared" si="7"/>
        <v>2836</v>
      </c>
      <c r="R11" s="105"/>
      <c r="S11" s="105"/>
      <c r="T11" s="105">
        <f t="shared" si="2"/>
        <v>8480</v>
      </c>
      <c r="U11" s="105">
        <f t="shared" si="3"/>
        <v>2364</v>
      </c>
      <c r="V11" s="105">
        <f t="shared" si="4"/>
        <v>6116</v>
      </c>
      <c r="W11" s="106">
        <f t="shared" si="5"/>
        <v>37068.35</v>
      </c>
      <c r="X11" s="107">
        <v>121</v>
      </c>
      <c r="Y11" s="108"/>
      <c r="Z11" s="108"/>
    </row>
    <row r="12" spans="1:26" s="109" customFormat="1" ht="42.75">
      <c r="A12" s="68">
        <f aca="true" t="shared" si="8" ref="A12:A28">A11+1</f>
        <v>4</v>
      </c>
      <c r="B12" s="75" t="s">
        <v>38</v>
      </c>
      <c r="C12" s="76" t="s">
        <v>50</v>
      </c>
      <c r="D12" s="76" t="s">
        <v>51</v>
      </c>
      <c r="E12" s="71" t="s">
        <v>77</v>
      </c>
      <c r="F12" s="71" t="s">
        <v>105</v>
      </c>
      <c r="G12" s="72">
        <v>44532</v>
      </c>
      <c r="H12" s="72">
        <v>44714</v>
      </c>
      <c r="I12" s="71">
        <v>80000</v>
      </c>
      <c r="J12" s="105">
        <v>7400.87</v>
      </c>
      <c r="K12" s="105">
        <v>25</v>
      </c>
      <c r="L12" s="105">
        <v>100</v>
      </c>
      <c r="M12" s="105">
        <f t="shared" si="0"/>
        <v>2296</v>
      </c>
      <c r="N12" s="105">
        <f t="shared" si="1"/>
        <v>5679.999999999999</v>
      </c>
      <c r="O12" s="105">
        <f>62400*1.1%</f>
        <v>686.4000000000001</v>
      </c>
      <c r="P12" s="105">
        <f t="shared" si="6"/>
        <v>2432</v>
      </c>
      <c r="Q12" s="105">
        <f t="shared" si="7"/>
        <v>5672</v>
      </c>
      <c r="R12" s="105"/>
      <c r="S12" s="105"/>
      <c r="T12" s="105">
        <f t="shared" si="2"/>
        <v>16766.4</v>
      </c>
      <c r="U12" s="105">
        <f t="shared" si="3"/>
        <v>4728</v>
      </c>
      <c r="V12" s="105">
        <f t="shared" si="4"/>
        <v>12038.4</v>
      </c>
      <c r="W12" s="106">
        <f t="shared" si="5"/>
        <v>67746.13</v>
      </c>
      <c r="X12" s="110">
        <v>121</v>
      </c>
      <c r="Y12" s="108"/>
      <c r="Z12" s="108"/>
    </row>
    <row r="13" spans="1:26" s="109" customFormat="1" ht="42.75">
      <c r="A13" s="68">
        <f t="shared" si="8"/>
        <v>5</v>
      </c>
      <c r="B13" s="75" t="s">
        <v>40</v>
      </c>
      <c r="C13" s="76" t="s">
        <v>50</v>
      </c>
      <c r="D13" s="76" t="s">
        <v>53</v>
      </c>
      <c r="E13" s="71" t="s">
        <v>77</v>
      </c>
      <c r="F13" s="71" t="s">
        <v>105</v>
      </c>
      <c r="G13" s="72">
        <v>44562</v>
      </c>
      <c r="H13" s="72">
        <v>44742</v>
      </c>
      <c r="I13" s="71">
        <v>50000</v>
      </c>
      <c r="J13" s="105">
        <v>1854</v>
      </c>
      <c r="K13" s="105">
        <v>25</v>
      </c>
      <c r="L13" s="105">
        <v>100</v>
      </c>
      <c r="M13" s="105">
        <f t="shared" si="0"/>
        <v>1435</v>
      </c>
      <c r="N13" s="105">
        <f t="shared" si="1"/>
        <v>3549.9999999999995</v>
      </c>
      <c r="O13" s="105">
        <f>I13*1.1%</f>
        <v>550</v>
      </c>
      <c r="P13" s="105">
        <f t="shared" si="6"/>
        <v>1520</v>
      </c>
      <c r="Q13" s="105">
        <f t="shared" si="7"/>
        <v>3545.0000000000005</v>
      </c>
      <c r="R13" s="105"/>
      <c r="S13" s="105"/>
      <c r="T13" s="105">
        <f t="shared" si="2"/>
        <v>10600</v>
      </c>
      <c r="U13" s="105">
        <f t="shared" si="3"/>
        <v>2955</v>
      </c>
      <c r="V13" s="105">
        <f t="shared" si="4"/>
        <v>7645</v>
      </c>
      <c r="W13" s="106">
        <f t="shared" si="5"/>
        <v>45066</v>
      </c>
      <c r="X13" s="110">
        <v>121</v>
      </c>
      <c r="Y13" s="108"/>
      <c r="Z13" s="108"/>
    </row>
    <row r="14" spans="1:26" s="109" customFormat="1" ht="42.75">
      <c r="A14" s="68">
        <f t="shared" si="8"/>
        <v>6</v>
      </c>
      <c r="B14" s="69" t="s">
        <v>25</v>
      </c>
      <c r="C14" s="76" t="s">
        <v>50</v>
      </c>
      <c r="D14" s="70" t="s">
        <v>64</v>
      </c>
      <c r="E14" s="71" t="s">
        <v>77</v>
      </c>
      <c r="F14" s="71" t="s">
        <v>106</v>
      </c>
      <c r="G14" s="72">
        <v>44520</v>
      </c>
      <c r="H14" s="72">
        <v>44701</v>
      </c>
      <c r="I14" s="71">
        <v>41617.79</v>
      </c>
      <c r="J14" s="105">
        <v>670.98</v>
      </c>
      <c r="K14" s="105">
        <v>25</v>
      </c>
      <c r="L14" s="105">
        <v>100</v>
      </c>
      <c r="M14" s="105">
        <f t="shared" si="0"/>
        <v>1194.430573</v>
      </c>
      <c r="N14" s="105">
        <f t="shared" si="1"/>
        <v>2954.86309</v>
      </c>
      <c r="O14" s="105">
        <f>+I14*1.1%</f>
        <v>457.79569000000004</v>
      </c>
      <c r="P14" s="105">
        <f t="shared" si="6"/>
        <v>1265.180816</v>
      </c>
      <c r="Q14" s="105">
        <f t="shared" si="7"/>
        <v>2950.7013110000003</v>
      </c>
      <c r="R14" s="105"/>
      <c r="S14" s="105">
        <v>0</v>
      </c>
      <c r="T14" s="105">
        <f t="shared" si="2"/>
        <v>8822.97148</v>
      </c>
      <c r="U14" s="105">
        <f t="shared" si="3"/>
        <v>2459.611389</v>
      </c>
      <c r="V14" s="105">
        <f t="shared" si="4"/>
        <v>6363.3600910000005</v>
      </c>
      <c r="W14" s="106">
        <f t="shared" si="5"/>
        <v>38362.198611</v>
      </c>
      <c r="X14" s="107">
        <v>121</v>
      </c>
      <c r="Y14" s="108"/>
      <c r="Z14" s="108"/>
    </row>
    <row r="15" spans="1:26" s="109" customFormat="1" ht="42.75">
      <c r="A15" s="68">
        <f t="shared" si="8"/>
        <v>7</v>
      </c>
      <c r="B15" s="69" t="s">
        <v>31</v>
      </c>
      <c r="C15" s="70" t="s">
        <v>50</v>
      </c>
      <c r="D15" s="70" t="s">
        <v>71</v>
      </c>
      <c r="E15" s="71" t="s">
        <v>77</v>
      </c>
      <c r="F15" s="71" t="s">
        <v>105</v>
      </c>
      <c r="G15" s="72">
        <v>44570</v>
      </c>
      <c r="H15" s="72">
        <v>44751</v>
      </c>
      <c r="I15" s="71">
        <v>120000</v>
      </c>
      <c r="J15" s="105">
        <v>16809.87</v>
      </c>
      <c r="K15" s="105">
        <v>25</v>
      </c>
      <c r="L15" s="105">
        <v>100</v>
      </c>
      <c r="M15" s="105">
        <f t="shared" si="0"/>
        <v>3444</v>
      </c>
      <c r="N15" s="105">
        <f t="shared" si="1"/>
        <v>8520</v>
      </c>
      <c r="O15" s="105">
        <f>62400*1.1%</f>
        <v>686.4000000000001</v>
      </c>
      <c r="P15" s="105">
        <f t="shared" si="6"/>
        <v>3648</v>
      </c>
      <c r="Q15" s="105">
        <f t="shared" si="7"/>
        <v>8508</v>
      </c>
      <c r="R15" s="105"/>
      <c r="S15" s="105"/>
      <c r="T15" s="105">
        <f t="shared" si="2"/>
        <v>24806.4</v>
      </c>
      <c r="U15" s="105">
        <f t="shared" si="3"/>
        <v>7092</v>
      </c>
      <c r="V15" s="105">
        <f t="shared" si="4"/>
        <v>17714.4</v>
      </c>
      <c r="W15" s="106">
        <f t="shared" si="5"/>
        <v>95973.13</v>
      </c>
      <c r="X15" s="107">
        <v>121</v>
      </c>
      <c r="Y15" s="108"/>
      <c r="Z15" s="108"/>
    </row>
    <row r="16" spans="1:26" s="109" customFormat="1" ht="42.75">
      <c r="A16" s="68">
        <f>A15+1</f>
        <v>8</v>
      </c>
      <c r="B16" s="69" t="s">
        <v>29</v>
      </c>
      <c r="C16" s="70" t="s">
        <v>68</v>
      </c>
      <c r="D16" s="70" t="s">
        <v>69</v>
      </c>
      <c r="E16" s="71" t="s">
        <v>77</v>
      </c>
      <c r="F16" s="71" t="s">
        <v>106</v>
      </c>
      <c r="G16" s="72">
        <v>44520</v>
      </c>
      <c r="H16" s="72">
        <v>44701</v>
      </c>
      <c r="I16" s="71">
        <v>95000</v>
      </c>
      <c r="J16" s="105">
        <v>10929.24</v>
      </c>
      <c r="K16" s="105">
        <v>25</v>
      </c>
      <c r="L16" s="105">
        <v>100</v>
      </c>
      <c r="M16" s="105">
        <f t="shared" si="0"/>
        <v>2726.5</v>
      </c>
      <c r="N16" s="105">
        <f t="shared" si="1"/>
        <v>6744.999999999999</v>
      </c>
      <c r="O16" s="105">
        <f>62400*1.1%</f>
        <v>686.4000000000001</v>
      </c>
      <c r="P16" s="105">
        <f t="shared" si="6"/>
        <v>2888</v>
      </c>
      <c r="Q16" s="105">
        <f t="shared" si="7"/>
        <v>6735.5</v>
      </c>
      <c r="R16" s="105"/>
      <c r="S16" s="105"/>
      <c r="T16" s="105">
        <f t="shared" si="2"/>
        <v>19781.4</v>
      </c>
      <c r="U16" s="105">
        <f t="shared" si="3"/>
        <v>5614.5</v>
      </c>
      <c r="V16" s="105">
        <f t="shared" si="4"/>
        <v>14166.9</v>
      </c>
      <c r="W16" s="106">
        <f t="shared" si="5"/>
        <v>78331.26</v>
      </c>
      <c r="X16" s="107">
        <v>121</v>
      </c>
      <c r="Y16" s="108"/>
      <c r="Z16" s="108"/>
    </row>
    <row r="17" spans="1:26" s="109" customFormat="1" ht="42.75">
      <c r="A17" s="68">
        <f t="shared" si="8"/>
        <v>9</v>
      </c>
      <c r="B17" s="69" t="s">
        <v>23</v>
      </c>
      <c r="C17" s="70" t="s">
        <v>61</v>
      </c>
      <c r="D17" s="70" t="s">
        <v>62</v>
      </c>
      <c r="E17" s="71" t="s">
        <v>77</v>
      </c>
      <c r="F17" s="71" t="s">
        <v>105</v>
      </c>
      <c r="G17" s="72">
        <v>44520</v>
      </c>
      <c r="H17" s="72">
        <v>44701</v>
      </c>
      <c r="I17" s="71">
        <v>100000</v>
      </c>
      <c r="J17" s="105">
        <v>12105.37</v>
      </c>
      <c r="K17" s="105">
        <v>25</v>
      </c>
      <c r="L17" s="105">
        <v>100</v>
      </c>
      <c r="M17" s="105">
        <f t="shared" si="0"/>
        <v>2870</v>
      </c>
      <c r="N17" s="105">
        <f t="shared" si="1"/>
        <v>7099.999999999999</v>
      </c>
      <c r="O17" s="105">
        <f>62400*1.1%</f>
        <v>686.4000000000001</v>
      </c>
      <c r="P17" s="105">
        <f t="shared" si="6"/>
        <v>3040</v>
      </c>
      <c r="Q17" s="105">
        <f t="shared" si="7"/>
        <v>7090.000000000001</v>
      </c>
      <c r="R17" s="105"/>
      <c r="S17" s="105">
        <v>0</v>
      </c>
      <c r="T17" s="105">
        <f t="shared" si="2"/>
        <v>20786.4</v>
      </c>
      <c r="U17" s="105">
        <f t="shared" si="3"/>
        <v>5910</v>
      </c>
      <c r="V17" s="105">
        <f t="shared" si="4"/>
        <v>14876.400000000001</v>
      </c>
      <c r="W17" s="106">
        <f t="shared" si="5"/>
        <v>81859.63</v>
      </c>
      <c r="X17" s="107">
        <v>121</v>
      </c>
      <c r="Y17" s="108"/>
      <c r="Z17" s="108"/>
    </row>
    <row r="18" spans="1:26" s="109" customFormat="1" ht="42.75">
      <c r="A18" s="68">
        <f t="shared" si="8"/>
        <v>10</v>
      </c>
      <c r="B18" s="69" t="s">
        <v>12</v>
      </c>
      <c r="C18" s="70" t="s">
        <v>48</v>
      </c>
      <c r="D18" s="70" t="s">
        <v>49</v>
      </c>
      <c r="E18" s="71" t="s">
        <v>77</v>
      </c>
      <c r="F18" s="71" t="s">
        <v>106</v>
      </c>
      <c r="G18" s="72">
        <v>44562</v>
      </c>
      <c r="H18" s="72">
        <v>44742</v>
      </c>
      <c r="I18" s="71">
        <v>110000</v>
      </c>
      <c r="J18" s="105">
        <v>14457.62</v>
      </c>
      <c r="K18" s="105">
        <v>25</v>
      </c>
      <c r="L18" s="105">
        <v>100</v>
      </c>
      <c r="M18" s="105">
        <f t="shared" si="0"/>
        <v>3157</v>
      </c>
      <c r="N18" s="105">
        <f t="shared" si="1"/>
        <v>7809.999999999999</v>
      </c>
      <c r="O18" s="105">
        <f>62400*1.1%</f>
        <v>686.4000000000001</v>
      </c>
      <c r="P18" s="105">
        <f t="shared" si="6"/>
        <v>3344</v>
      </c>
      <c r="Q18" s="105">
        <f t="shared" si="7"/>
        <v>7799.000000000001</v>
      </c>
      <c r="R18" s="105"/>
      <c r="S18" s="105">
        <v>0</v>
      </c>
      <c r="T18" s="105">
        <f t="shared" si="2"/>
        <v>22796.4</v>
      </c>
      <c r="U18" s="105">
        <f t="shared" si="3"/>
        <v>6501</v>
      </c>
      <c r="V18" s="105">
        <f t="shared" si="4"/>
        <v>16295.400000000001</v>
      </c>
      <c r="W18" s="106">
        <f t="shared" si="5"/>
        <v>88916.38</v>
      </c>
      <c r="X18" s="107">
        <v>121</v>
      </c>
      <c r="Y18" s="108"/>
      <c r="Z18" s="108"/>
    </row>
    <row r="19" spans="1:26" s="109" customFormat="1" ht="42.75">
      <c r="A19" s="68">
        <f t="shared" si="8"/>
        <v>11</v>
      </c>
      <c r="B19" s="69" t="s">
        <v>35</v>
      </c>
      <c r="C19" s="70" t="s">
        <v>73</v>
      </c>
      <c r="D19" s="70" t="s">
        <v>74</v>
      </c>
      <c r="E19" s="71" t="s">
        <v>77</v>
      </c>
      <c r="F19" s="71" t="s">
        <v>105</v>
      </c>
      <c r="G19" s="72">
        <v>44410</v>
      </c>
      <c r="H19" s="72">
        <v>44594</v>
      </c>
      <c r="I19" s="71">
        <v>52000</v>
      </c>
      <c r="J19" s="105">
        <v>2136.27</v>
      </c>
      <c r="K19" s="105">
        <v>25</v>
      </c>
      <c r="L19" s="105">
        <v>100</v>
      </c>
      <c r="M19" s="105">
        <f t="shared" si="0"/>
        <v>1492.4</v>
      </c>
      <c r="N19" s="105">
        <f t="shared" si="1"/>
        <v>3691.9999999999995</v>
      </c>
      <c r="O19" s="105">
        <f>+I19*1.1%</f>
        <v>572.0000000000001</v>
      </c>
      <c r="P19" s="105">
        <f t="shared" si="6"/>
        <v>1580.8</v>
      </c>
      <c r="Q19" s="105">
        <f t="shared" si="7"/>
        <v>3686.8</v>
      </c>
      <c r="R19" s="105"/>
      <c r="S19" s="105"/>
      <c r="T19" s="105">
        <f t="shared" si="2"/>
        <v>11024</v>
      </c>
      <c r="U19" s="105">
        <f t="shared" si="3"/>
        <v>3073.2</v>
      </c>
      <c r="V19" s="105">
        <f t="shared" si="4"/>
        <v>7950.8</v>
      </c>
      <c r="W19" s="106">
        <f t="shared" si="5"/>
        <v>46665.530000000006</v>
      </c>
      <c r="X19" s="107">
        <v>121</v>
      </c>
      <c r="Y19" s="108"/>
      <c r="Z19" s="108"/>
    </row>
    <row r="20" spans="1:26" s="109" customFormat="1" ht="42.75">
      <c r="A20" s="68">
        <f t="shared" si="8"/>
        <v>12</v>
      </c>
      <c r="B20" s="75" t="s">
        <v>39</v>
      </c>
      <c r="C20" s="76" t="s">
        <v>52</v>
      </c>
      <c r="D20" s="76" t="s">
        <v>53</v>
      </c>
      <c r="E20" s="71" t="s">
        <v>77</v>
      </c>
      <c r="F20" s="71" t="s">
        <v>106</v>
      </c>
      <c r="G20" s="72">
        <v>44562</v>
      </c>
      <c r="H20" s="72">
        <v>44742</v>
      </c>
      <c r="I20" s="71">
        <v>50000</v>
      </c>
      <c r="J20" s="105">
        <v>1854</v>
      </c>
      <c r="K20" s="105">
        <v>25</v>
      </c>
      <c r="L20" s="105">
        <v>100</v>
      </c>
      <c r="M20" s="105">
        <f t="shared" si="0"/>
        <v>1435</v>
      </c>
      <c r="N20" s="105">
        <f t="shared" si="1"/>
        <v>3549.9999999999995</v>
      </c>
      <c r="O20" s="105">
        <f>I20*1.1%</f>
        <v>550</v>
      </c>
      <c r="P20" s="105">
        <f t="shared" si="6"/>
        <v>1520</v>
      </c>
      <c r="Q20" s="105">
        <f t="shared" si="7"/>
        <v>3545.0000000000005</v>
      </c>
      <c r="R20" s="105"/>
      <c r="S20" s="105">
        <v>0</v>
      </c>
      <c r="T20" s="105">
        <f t="shared" si="2"/>
        <v>10600</v>
      </c>
      <c r="U20" s="105">
        <f t="shared" si="3"/>
        <v>2955</v>
      </c>
      <c r="V20" s="105">
        <f t="shared" si="4"/>
        <v>7645</v>
      </c>
      <c r="W20" s="106">
        <f t="shared" si="5"/>
        <v>45066</v>
      </c>
      <c r="X20" s="110">
        <v>121</v>
      </c>
      <c r="Y20" s="108"/>
      <c r="Z20" s="108"/>
    </row>
    <row r="21" spans="1:26" s="109" customFormat="1" ht="42.75">
      <c r="A21" s="68">
        <f t="shared" si="8"/>
        <v>13</v>
      </c>
      <c r="B21" s="69" t="s">
        <v>24</v>
      </c>
      <c r="C21" s="70" t="s">
        <v>52</v>
      </c>
      <c r="D21" s="70" t="s">
        <v>63</v>
      </c>
      <c r="E21" s="71" t="s">
        <v>77</v>
      </c>
      <c r="F21" s="71" t="s">
        <v>106</v>
      </c>
      <c r="G21" s="72">
        <v>44520</v>
      </c>
      <c r="H21" s="72">
        <v>44701</v>
      </c>
      <c r="I21" s="71">
        <v>46000</v>
      </c>
      <c r="J21" s="105">
        <v>1289.46</v>
      </c>
      <c r="K21" s="105">
        <v>25</v>
      </c>
      <c r="L21" s="105">
        <v>100</v>
      </c>
      <c r="M21" s="105">
        <f t="shared" si="0"/>
        <v>1320.2</v>
      </c>
      <c r="N21" s="105">
        <f t="shared" si="1"/>
        <v>3265.9999999999995</v>
      </c>
      <c r="O21" s="105">
        <f>+I21*1.1%</f>
        <v>506.00000000000006</v>
      </c>
      <c r="P21" s="105">
        <f t="shared" si="6"/>
        <v>1398.4</v>
      </c>
      <c r="Q21" s="105">
        <f t="shared" si="7"/>
        <v>3261.4</v>
      </c>
      <c r="R21" s="105"/>
      <c r="S21" s="105">
        <v>0</v>
      </c>
      <c r="T21" s="105">
        <f t="shared" si="2"/>
        <v>9752</v>
      </c>
      <c r="U21" s="105">
        <f t="shared" si="3"/>
        <v>2718.6000000000004</v>
      </c>
      <c r="V21" s="105">
        <f t="shared" si="4"/>
        <v>7033.4</v>
      </c>
      <c r="W21" s="106">
        <f t="shared" si="5"/>
        <v>41866.94</v>
      </c>
      <c r="X21" s="107">
        <v>121</v>
      </c>
      <c r="Y21" s="108"/>
      <c r="Z21" s="108"/>
    </row>
    <row r="22" spans="1:26" s="109" customFormat="1" ht="42.75">
      <c r="A22" s="68">
        <f t="shared" si="8"/>
        <v>14</v>
      </c>
      <c r="B22" s="69" t="s">
        <v>32</v>
      </c>
      <c r="C22" s="70" t="s">
        <v>52</v>
      </c>
      <c r="D22" s="70" t="s">
        <v>33</v>
      </c>
      <c r="E22" s="71" t="s">
        <v>77</v>
      </c>
      <c r="F22" s="71" t="s">
        <v>106</v>
      </c>
      <c r="G22" s="72">
        <v>44410</v>
      </c>
      <c r="H22" s="72">
        <v>44594</v>
      </c>
      <c r="I22" s="71">
        <v>60000</v>
      </c>
      <c r="J22" s="105">
        <v>3486.68</v>
      </c>
      <c r="K22" s="105">
        <v>25</v>
      </c>
      <c r="L22" s="105">
        <v>100</v>
      </c>
      <c r="M22" s="105">
        <f t="shared" si="0"/>
        <v>1722</v>
      </c>
      <c r="N22" s="105">
        <f t="shared" si="1"/>
        <v>4260</v>
      </c>
      <c r="O22" s="105">
        <f>I22*1.1%</f>
        <v>660.0000000000001</v>
      </c>
      <c r="P22" s="105">
        <f t="shared" si="6"/>
        <v>1824</v>
      </c>
      <c r="Q22" s="105">
        <f t="shared" si="7"/>
        <v>4254</v>
      </c>
      <c r="R22" s="105"/>
      <c r="S22" s="105"/>
      <c r="T22" s="105">
        <f t="shared" si="2"/>
        <v>12720</v>
      </c>
      <c r="U22" s="105">
        <f t="shared" si="3"/>
        <v>3546</v>
      </c>
      <c r="V22" s="105">
        <f t="shared" si="4"/>
        <v>9174</v>
      </c>
      <c r="W22" s="106">
        <f t="shared" si="5"/>
        <v>52842.32</v>
      </c>
      <c r="X22" s="107">
        <v>121</v>
      </c>
      <c r="Y22" s="108"/>
      <c r="Z22" s="108"/>
    </row>
    <row r="23" spans="1:26" s="109" customFormat="1" ht="42.75">
      <c r="A23" s="68">
        <f t="shared" si="8"/>
        <v>15</v>
      </c>
      <c r="B23" s="69" t="s">
        <v>42</v>
      </c>
      <c r="C23" s="70" t="s">
        <v>52</v>
      </c>
      <c r="D23" s="70" t="s">
        <v>76</v>
      </c>
      <c r="E23" s="71" t="s">
        <v>77</v>
      </c>
      <c r="F23" s="71" t="s">
        <v>106</v>
      </c>
      <c r="G23" s="72">
        <v>44470</v>
      </c>
      <c r="H23" s="72">
        <v>44651</v>
      </c>
      <c r="I23" s="71">
        <v>35000</v>
      </c>
      <c r="J23" s="105"/>
      <c r="K23" s="105">
        <v>25</v>
      </c>
      <c r="L23" s="105">
        <v>100</v>
      </c>
      <c r="M23" s="105">
        <f t="shared" si="0"/>
        <v>1004.5</v>
      </c>
      <c r="N23" s="105">
        <f t="shared" si="1"/>
        <v>2485</v>
      </c>
      <c r="O23" s="105">
        <f>I23*1.1%</f>
        <v>385.00000000000006</v>
      </c>
      <c r="P23" s="105">
        <f t="shared" si="6"/>
        <v>1064</v>
      </c>
      <c r="Q23" s="105">
        <f t="shared" si="7"/>
        <v>2481.5</v>
      </c>
      <c r="R23" s="105"/>
      <c r="S23" s="105"/>
      <c r="T23" s="105">
        <f t="shared" si="2"/>
        <v>7420</v>
      </c>
      <c r="U23" s="105">
        <f t="shared" si="3"/>
        <v>2068.5</v>
      </c>
      <c r="V23" s="105">
        <f t="shared" si="4"/>
        <v>5351.5</v>
      </c>
      <c r="W23" s="106">
        <f t="shared" si="5"/>
        <v>32806.5</v>
      </c>
      <c r="X23" s="107">
        <v>121</v>
      </c>
      <c r="Y23" s="108"/>
      <c r="Z23" s="108"/>
    </row>
    <row r="24" spans="1:26" s="109" customFormat="1" ht="42.75">
      <c r="A24" s="68">
        <f t="shared" si="8"/>
        <v>16</v>
      </c>
      <c r="B24" s="69" t="s">
        <v>27</v>
      </c>
      <c r="C24" s="70" t="s">
        <v>57</v>
      </c>
      <c r="D24" s="70" t="s">
        <v>58</v>
      </c>
      <c r="E24" s="71" t="s">
        <v>77</v>
      </c>
      <c r="F24" s="71" t="s">
        <v>105</v>
      </c>
      <c r="G24" s="72">
        <v>44521</v>
      </c>
      <c r="H24" s="72">
        <v>44702</v>
      </c>
      <c r="I24" s="71">
        <v>63137.21</v>
      </c>
      <c r="J24" s="105">
        <v>4077.04</v>
      </c>
      <c r="K24" s="105">
        <v>25</v>
      </c>
      <c r="L24" s="105">
        <v>100</v>
      </c>
      <c r="M24" s="105">
        <f t="shared" si="0"/>
        <v>1812.0379269999999</v>
      </c>
      <c r="N24" s="105">
        <f t="shared" si="1"/>
        <v>4482.74191</v>
      </c>
      <c r="O24" s="105">
        <f>62400*1.1%</f>
        <v>686.4000000000001</v>
      </c>
      <c r="P24" s="105">
        <f t="shared" si="6"/>
        <v>1919.3711839999999</v>
      </c>
      <c r="Q24" s="105">
        <f t="shared" si="7"/>
        <v>4476.428189</v>
      </c>
      <c r="R24" s="105"/>
      <c r="S24" s="105"/>
      <c r="T24" s="105">
        <f t="shared" si="2"/>
        <v>13376.97921</v>
      </c>
      <c r="U24" s="105">
        <f t="shared" si="3"/>
        <v>3731.409111</v>
      </c>
      <c r="V24" s="105">
        <f t="shared" si="4"/>
        <v>9645.570099</v>
      </c>
      <c r="W24" s="106">
        <f t="shared" si="5"/>
        <v>55203.760889</v>
      </c>
      <c r="X24" s="107">
        <v>121</v>
      </c>
      <c r="Y24" s="108"/>
      <c r="Z24" s="108"/>
    </row>
    <row r="25" spans="1:26" s="109" customFormat="1" ht="42.75">
      <c r="A25" s="68">
        <f t="shared" si="8"/>
        <v>17</v>
      </c>
      <c r="B25" s="69" t="s">
        <v>30</v>
      </c>
      <c r="C25" s="70" t="s">
        <v>57</v>
      </c>
      <c r="D25" s="70" t="s">
        <v>70</v>
      </c>
      <c r="E25" s="71" t="s">
        <v>77</v>
      </c>
      <c r="F25" s="71" t="s">
        <v>105</v>
      </c>
      <c r="G25" s="72">
        <v>44520</v>
      </c>
      <c r="H25" s="72">
        <v>44701</v>
      </c>
      <c r="I25" s="71">
        <v>79500</v>
      </c>
      <c r="J25" s="105">
        <v>7283.26</v>
      </c>
      <c r="K25" s="105">
        <v>25</v>
      </c>
      <c r="L25" s="105">
        <v>100</v>
      </c>
      <c r="M25" s="105">
        <f t="shared" si="0"/>
        <v>2281.65</v>
      </c>
      <c r="N25" s="105">
        <f t="shared" si="1"/>
        <v>5644.499999999999</v>
      </c>
      <c r="O25" s="105">
        <f>62400*1.1%</f>
        <v>686.4000000000001</v>
      </c>
      <c r="P25" s="105">
        <f t="shared" si="6"/>
        <v>2416.8</v>
      </c>
      <c r="Q25" s="105">
        <f t="shared" si="7"/>
        <v>5636.55</v>
      </c>
      <c r="R25" s="105"/>
      <c r="S25" s="105"/>
      <c r="T25" s="105">
        <f t="shared" si="2"/>
        <v>16665.899999999998</v>
      </c>
      <c r="U25" s="105">
        <f t="shared" si="3"/>
        <v>4698.450000000001</v>
      </c>
      <c r="V25" s="105">
        <f t="shared" si="4"/>
        <v>11967.45</v>
      </c>
      <c r="W25" s="106">
        <f t="shared" si="5"/>
        <v>67393.29000000001</v>
      </c>
      <c r="X25" s="107">
        <v>121</v>
      </c>
      <c r="Y25" s="108"/>
      <c r="Z25" s="108"/>
    </row>
    <row r="26" spans="1:26" s="109" customFormat="1" ht="42.75">
      <c r="A26" s="68">
        <f t="shared" si="8"/>
        <v>18</v>
      </c>
      <c r="B26" s="81" t="s">
        <v>43</v>
      </c>
      <c r="C26" s="70" t="s">
        <v>57</v>
      </c>
      <c r="D26" s="70" t="s">
        <v>58</v>
      </c>
      <c r="E26" s="71" t="s">
        <v>77</v>
      </c>
      <c r="F26" s="71" t="s">
        <v>106</v>
      </c>
      <c r="G26" s="72">
        <v>44501</v>
      </c>
      <c r="H26" s="72" t="s">
        <v>139</v>
      </c>
      <c r="I26" s="71">
        <v>44155</v>
      </c>
      <c r="J26" s="105">
        <v>1029.07</v>
      </c>
      <c r="K26" s="105">
        <v>25</v>
      </c>
      <c r="L26" s="105">
        <v>100</v>
      </c>
      <c r="M26" s="105">
        <f t="shared" si="0"/>
        <v>1267.2485</v>
      </c>
      <c r="N26" s="105">
        <f t="shared" si="1"/>
        <v>3135.0049999999997</v>
      </c>
      <c r="O26" s="105">
        <f>I26*1.1%</f>
        <v>485.70500000000004</v>
      </c>
      <c r="P26" s="105">
        <f t="shared" si="6"/>
        <v>1342.312</v>
      </c>
      <c r="Q26" s="105">
        <f t="shared" si="7"/>
        <v>3130.5895</v>
      </c>
      <c r="R26" s="105"/>
      <c r="S26" s="105"/>
      <c r="T26" s="105">
        <f t="shared" si="2"/>
        <v>9360.86</v>
      </c>
      <c r="U26" s="105">
        <f t="shared" si="3"/>
        <v>2609.5604999999996</v>
      </c>
      <c r="V26" s="105">
        <f t="shared" si="4"/>
        <v>6751.299499999999</v>
      </c>
      <c r="W26" s="106">
        <f t="shared" si="5"/>
        <v>40391.3695</v>
      </c>
      <c r="X26" s="107">
        <v>121</v>
      </c>
      <c r="Y26" s="108"/>
      <c r="Z26" s="108"/>
    </row>
    <row r="27" spans="1:26" s="109" customFormat="1" ht="42.75">
      <c r="A27" s="68">
        <f t="shared" si="8"/>
        <v>19</v>
      </c>
      <c r="B27" s="75" t="s">
        <v>41</v>
      </c>
      <c r="C27" s="76" t="s">
        <v>54</v>
      </c>
      <c r="D27" s="76" t="s">
        <v>55</v>
      </c>
      <c r="E27" s="71" t="s">
        <v>77</v>
      </c>
      <c r="F27" s="71" t="s">
        <v>106</v>
      </c>
      <c r="G27" s="72">
        <v>44562</v>
      </c>
      <c r="H27" s="72">
        <v>44742</v>
      </c>
      <c r="I27" s="71">
        <v>35000</v>
      </c>
      <c r="J27" s="105">
        <v>0</v>
      </c>
      <c r="K27" s="105">
        <v>25</v>
      </c>
      <c r="L27" s="105"/>
      <c r="M27" s="105">
        <f t="shared" si="0"/>
        <v>1004.5</v>
      </c>
      <c r="N27" s="105">
        <f t="shared" si="1"/>
        <v>2485</v>
      </c>
      <c r="O27" s="105">
        <f>+I27*1.1%</f>
        <v>385.00000000000006</v>
      </c>
      <c r="P27" s="105">
        <f t="shared" si="6"/>
        <v>1064</v>
      </c>
      <c r="Q27" s="105">
        <f t="shared" si="7"/>
        <v>2481.5</v>
      </c>
      <c r="R27" s="105"/>
      <c r="S27" s="105"/>
      <c r="T27" s="105">
        <f t="shared" si="2"/>
        <v>7420</v>
      </c>
      <c r="U27" s="105">
        <f t="shared" si="3"/>
        <v>2068.5</v>
      </c>
      <c r="V27" s="105">
        <f t="shared" si="4"/>
        <v>5351.5</v>
      </c>
      <c r="W27" s="106">
        <f t="shared" si="5"/>
        <v>32906.5</v>
      </c>
      <c r="X27" s="110">
        <v>121</v>
      </c>
      <c r="Y27" s="108"/>
      <c r="Z27" s="108"/>
    </row>
    <row r="28" spans="1:26" s="109" customFormat="1" ht="42.75">
      <c r="A28" s="68">
        <f t="shared" si="8"/>
        <v>20</v>
      </c>
      <c r="B28" s="69" t="s">
        <v>28</v>
      </c>
      <c r="C28" s="70" t="s">
        <v>54</v>
      </c>
      <c r="D28" s="70" t="s">
        <v>67</v>
      </c>
      <c r="E28" s="71" t="s">
        <v>77</v>
      </c>
      <c r="F28" s="71" t="s">
        <v>106</v>
      </c>
      <c r="G28" s="72">
        <v>44520</v>
      </c>
      <c r="H28" s="72">
        <v>44701</v>
      </c>
      <c r="I28" s="71">
        <v>85000</v>
      </c>
      <c r="J28" s="105">
        <v>8576.99</v>
      </c>
      <c r="K28" s="105">
        <v>25</v>
      </c>
      <c r="L28" s="105">
        <v>100</v>
      </c>
      <c r="M28" s="105">
        <f t="shared" si="0"/>
        <v>2439.5</v>
      </c>
      <c r="N28" s="105">
        <f t="shared" si="1"/>
        <v>6034.999999999999</v>
      </c>
      <c r="O28" s="105">
        <f>62400*1.1%</f>
        <v>686.4000000000001</v>
      </c>
      <c r="P28" s="105">
        <f t="shared" si="6"/>
        <v>2584</v>
      </c>
      <c r="Q28" s="105">
        <f t="shared" si="7"/>
        <v>6026.5</v>
      </c>
      <c r="R28" s="105"/>
      <c r="S28" s="105"/>
      <c r="T28" s="105">
        <f t="shared" si="2"/>
        <v>17771.4</v>
      </c>
      <c r="U28" s="105">
        <f t="shared" si="3"/>
        <v>5023.5</v>
      </c>
      <c r="V28" s="105">
        <f t="shared" si="4"/>
        <v>12747.9</v>
      </c>
      <c r="W28" s="106">
        <f t="shared" si="5"/>
        <v>71274.51</v>
      </c>
      <c r="X28" s="107">
        <v>121</v>
      </c>
      <c r="Y28" s="108"/>
      <c r="Z28" s="108"/>
    </row>
    <row r="29" spans="1:26" s="109" customFormat="1" ht="42.75">
      <c r="A29" s="68">
        <f>A28+1</f>
        <v>21</v>
      </c>
      <c r="B29" s="69" t="s">
        <v>137</v>
      </c>
      <c r="C29" s="70" t="s">
        <v>57</v>
      </c>
      <c r="D29" s="70" t="s">
        <v>138</v>
      </c>
      <c r="E29" s="71" t="s">
        <v>77</v>
      </c>
      <c r="F29" s="71" t="s">
        <v>106</v>
      </c>
      <c r="G29" s="72">
        <v>44440</v>
      </c>
      <c r="H29" s="72">
        <v>44621</v>
      </c>
      <c r="I29" s="71">
        <v>40000</v>
      </c>
      <c r="J29" s="105">
        <v>442.65</v>
      </c>
      <c r="K29" s="105">
        <v>25</v>
      </c>
      <c r="L29" s="105"/>
      <c r="M29" s="105">
        <f>+I29*2.87%</f>
        <v>1148</v>
      </c>
      <c r="N29" s="105">
        <f>+I29*7.1%</f>
        <v>2839.9999999999995</v>
      </c>
      <c r="O29" s="105">
        <f>+I29*1.1%</f>
        <v>440.00000000000006</v>
      </c>
      <c r="P29" s="105">
        <f>+I29*3.04%</f>
        <v>1216</v>
      </c>
      <c r="Q29" s="105">
        <f>+I29*7.09%</f>
        <v>2836</v>
      </c>
      <c r="R29" s="105"/>
      <c r="S29" s="105"/>
      <c r="T29" s="105">
        <f>SUM(M29:S29)</f>
        <v>8480</v>
      </c>
      <c r="U29" s="105">
        <f>+M29+P29</f>
        <v>2364</v>
      </c>
      <c r="V29" s="105">
        <f>+N29+O29+Q29</f>
        <v>6116</v>
      </c>
      <c r="W29" s="106">
        <f>+I29-U29-J29-K29-L29-S29</f>
        <v>37168.35</v>
      </c>
      <c r="X29" s="107">
        <v>121</v>
      </c>
      <c r="Y29" s="108"/>
      <c r="Z29" s="108"/>
    </row>
    <row r="30" spans="1:26" s="109" customFormat="1" ht="43.5" thickBot="1">
      <c r="A30" s="68">
        <f>A29+1</f>
        <v>22</v>
      </c>
      <c r="B30" s="120" t="s">
        <v>22</v>
      </c>
      <c r="C30" s="121" t="s">
        <v>59</v>
      </c>
      <c r="D30" s="121" t="s">
        <v>60</v>
      </c>
      <c r="E30" s="122" t="s">
        <v>77</v>
      </c>
      <c r="F30" s="122" t="s">
        <v>105</v>
      </c>
      <c r="G30" s="72">
        <v>44520</v>
      </c>
      <c r="H30" s="72">
        <v>44701</v>
      </c>
      <c r="I30" s="122">
        <v>85000</v>
      </c>
      <c r="J30" s="123">
        <v>8239.46</v>
      </c>
      <c r="K30" s="123">
        <v>25</v>
      </c>
      <c r="L30" s="123">
        <v>100</v>
      </c>
      <c r="M30" s="123">
        <f t="shared" si="0"/>
        <v>2439.5</v>
      </c>
      <c r="N30" s="123">
        <f t="shared" si="1"/>
        <v>6034.999999999999</v>
      </c>
      <c r="O30" s="123">
        <f>62400*1.1%</f>
        <v>686.4000000000001</v>
      </c>
      <c r="P30" s="123">
        <f t="shared" si="6"/>
        <v>2584</v>
      </c>
      <c r="Q30" s="123">
        <f t="shared" si="7"/>
        <v>6026.5</v>
      </c>
      <c r="R30" s="123"/>
      <c r="S30" s="123">
        <v>1350.12</v>
      </c>
      <c r="T30" s="123">
        <f t="shared" si="2"/>
        <v>19121.52</v>
      </c>
      <c r="U30" s="123">
        <f t="shared" si="3"/>
        <v>5023.5</v>
      </c>
      <c r="V30" s="123">
        <f t="shared" si="4"/>
        <v>12747.9</v>
      </c>
      <c r="W30" s="124">
        <f t="shared" si="5"/>
        <v>70261.92000000001</v>
      </c>
      <c r="X30" s="125">
        <v>121</v>
      </c>
      <c r="Y30" s="108"/>
      <c r="Z30" s="108"/>
    </row>
    <row r="31" spans="1:26" s="78" customFormat="1" ht="16.5" customHeight="1" thickBot="1">
      <c r="A31" s="140" t="s">
        <v>116</v>
      </c>
      <c r="B31" s="141"/>
      <c r="C31" s="141"/>
      <c r="D31" s="141"/>
      <c r="E31" s="141"/>
      <c r="F31" s="141"/>
      <c r="G31" s="141"/>
      <c r="H31" s="141"/>
      <c r="I31" s="65">
        <f aca="true" t="shared" si="9" ref="I31:Q31">SUM(I9:I30)</f>
        <v>1536410</v>
      </c>
      <c r="J31" s="65">
        <f t="shared" si="9"/>
        <v>135848.02</v>
      </c>
      <c r="K31" s="65">
        <f t="shared" si="9"/>
        <v>550</v>
      </c>
      <c r="L31" s="66">
        <f t="shared" si="9"/>
        <v>2000</v>
      </c>
      <c r="M31" s="65">
        <f t="shared" si="9"/>
        <v>44094.967000000004</v>
      </c>
      <c r="N31" s="65">
        <f t="shared" si="9"/>
        <v>109085.11</v>
      </c>
      <c r="O31" s="65">
        <f t="shared" si="9"/>
        <v>12735.500689999999</v>
      </c>
      <c r="P31" s="65">
        <f t="shared" si="9"/>
        <v>45825.264</v>
      </c>
      <c r="Q31" s="65">
        <f t="shared" si="9"/>
        <v>106875.369</v>
      </c>
      <c r="R31" s="65"/>
      <c r="S31" s="65">
        <f>SUM(S9:S30)</f>
        <v>1350.12</v>
      </c>
      <c r="T31" s="65">
        <f>SUM(T9:T30)</f>
        <v>319966.33069000003</v>
      </c>
      <c r="U31" s="65">
        <f>SUM(U9:U30)</f>
        <v>89920.231</v>
      </c>
      <c r="V31" s="65">
        <f>SUM(V9:V30)</f>
        <v>228695.97968999998</v>
      </c>
      <c r="W31" s="65">
        <f>SUM(W9:W30)</f>
        <v>1306741.629</v>
      </c>
      <c r="X31" s="67"/>
      <c r="Y31" s="77"/>
      <c r="Z31" s="77"/>
    </row>
    <row r="32" spans="1:24" ht="23.25">
      <c r="A32" s="10"/>
      <c r="B32" s="10"/>
      <c r="C32" s="9"/>
      <c r="D32" s="9"/>
      <c r="E32" s="9"/>
      <c r="F32" s="9"/>
      <c r="G32" s="9"/>
      <c r="H32" s="9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4"/>
    </row>
    <row r="33" spans="1:24" ht="23.25">
      <c r="A33" s="10"/>
      <c r="B33" s="10"/>
      <c r="C33" s="9"/>
      <c r="D33" s="9"/>
      <c r="E33" s="9"/>
      <c r="F33" s="9"/>
      <c r="G33" s="9"/>
      <c r="H33" s="9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4"/>
    </row>
    <row r="34" spans="1:24" ht="21" customHeight="1">
      <c r="A34" s="10"/>
      <c r="B34" s="158" t="s">
        <v>117</v>
      </c>
      <c r="C34" s="158"/>
      <c r="D34" s="158" t="s">
        <v>118</v>
      </c>
      <c r="E34" s="158"/>
      <c r="F34" s="86" t="s">
        <v>119</v>
      </c>
      <c r="G34" s="9"/>
      <c r="H34" s="9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4"/>
    </row>
    <row r="35" spans="1:24" ht="15.75" customHeight="1">
      <c r="A35" s="10"/>
      <c r="B35" s="159" t="s">
        <v>120</v>
      </c>
      <c r="C35" s="159"/>
      <c r="D35" s="159" t="s">
        <v>121</v>
      </c>
      <c r="E35" s="159"/>
      <c r="F35" s="87">
        <f>M31</f>
        <v>44094.967000000004</v>
      </c>
      <c r="G35" s="9"/>
      <c r="H35" s="9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4"/>
    </row>
    <row r="36" spans="1:24" ht="15.75" customHeight="1">
      <c r="A36" s="10"/>
      <c r="B36" s="159" t="s">
        <v>122</v>
      </c>
      <c r="C36" s="159"/>
      <c r="D36" s="159" t="s">
        <v>123</v>
      </c>
      <c r="E36" s="159"/>
      <c r="F36" s="87">
        <f>J31</f>
        <v>135848.02</v>
      </c>
      <c r="G36" s="9"/>
      <c r="H36" s="9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4"/>
    </row>
    <row r="37" spans="1:24" ht="15.75" customHeight="1">
      <c r="A37" s="10"/>
      <c r="B37" s="159" t="s">
        <v>124</v>
      </c>
      <c r="C37" s="159"/>
      <c r="D37" s="159" t="s">
        <v>125</v>
      </c>
      <c r="E37" s="159"/>
      <c r="F37" s="87">
        <f>K31</f>
        <v>550</v>
      </c>
      <c r="G37" s="9"/>
      <c r="H37" s="9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4"/>
    </row>
    <row r="38" spans="1:24" ht="15.75" customHeight="1">
      <c r="A38" s="10"/>
      <c r="B38" s="161" t="s">
        <v>126</v>
      </c>
      <c r="C38" s="161"/>
      <c r="D38" s="161" t="s">
        <v>127</v>
      </c>
      <c r="E38" s="161"/>
      <c r="F38" s="87">
        <f>R31</f>
        <v>0</v>
      </c>
      <c r="G38" s="9"/>
      <c r="H38" s="9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4"/>
    </row>
    <row r="39" spans="1:24" ht="15.75" customHeight="1">
      <c r="A39" s="10"/>
      <c r="B39" s="159" t="s">
        <v>128</v>
      </c>
      <c r="C39" s="159"/>
      <c r="D39" s="159" t="s">
        <v>121</v>
      </c>
      <c r="E39" s="159"/>
      <c r="F39" s="87">
        <f>P31</f>
        <v>45825.264</v>
      </c>
      <c r="G39" s="9"/>
      <c r="H39" s="9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4"/>
    </row>
    <row r="40" spans="1:24" ht="15.75" customHeight="1">
      <c r="A40" s="10"/>
      <c r="B40" s="159" t="s">
        <v>129</v>
      </c>
      <c r="C40" s="159"/>
      <c r="D40" s="159" t="s">
        <v>121</v>
      </c>
      <c r="E40" s="159"/>
      <c r="F40" s="87">
        <f>S31</f>
        <v>1350.12</v>
      </c>
      <c r="G40" s="9"/>
      <c r="H40" s="9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4"/>
    </row>
    <row r="41" spans="1:24" ht="15.75" customHeight="1">
      <c r="A41" s="10"/>
      <c r="B41" s="159" t="s">
        <v>130</v>
      </c>
      <c r="C41" s="159"/>
      <c r="D41" s="159" t="s">
        <v>131</v>
      </c>
      <c r="E41" s="159"/>
      <c r="F41" s="87">
        <f>L31</f>
        <v>2000</v>
      </c>
      <c r="G41" s="9"/>
      <c r="H41" s="9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4"/>
    </row>
    <row r="42" spans="1:24" ht="15.75" customHeight="1">
      <c r="A42" s="10"/>
      <c r="B42" s="161" t="s">
        <v>132</v>
      </c>
      <c r="C42" s="161"/>
      <c r="D42" s="159"/>
      <c r="E42" s="159"/>
      <c r="F42" s="87">
        <f>N31</f>
        <v>109085.11</v>
      </c>
      <c r="G42" s="9"/>
      <c r="H42" s="9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4"/>
    </row>
    <row r="43" spans="1:24" ht="15.75" customHeight="1">
      <c r="A43" s="10"/>
      <c r="B43" s="161" t="s">
        <v>133</v>
      </c>
      <c r="C43" s="161"/>
      <c r="D43" s="159"/>
      <c r="E43" s="159"/>
      <c r="F43" s="87">
        <f>O31</f>
        <v>12735.500689999999</v>
      </c>
      <c r="G43" s="9"/>
      <c r="H43" s="9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4"/>
    </row>
    <row r="44" spans="1:24" ht="15.75" customHeight="1">
      <c r="A44" s="10"/>
      <c r="B44" s="161" t="s">
        <v>134</v>
      </c>
      <c r="C44" s="161"/>
      <c r="D44" s="159"/>
      <c r="E44" s="159"/>
      <c r="F44" s="88">
        <f>Q31</f>
        <v>106875.369</v>
      </c>
      <c r="G44" s="9"/>
      <c r="H44" s="9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4"/>
    </row>
    <row r="45" spans="1:24" ht="23.25">
      <c r="A45" s="10"/>
      <c r="B45" s="160" t="s">
        <v>135</v>
      </c>
      <c r="C45" s="160"/>
      <c r="D45" s="160"/>
      <c r="E45" s="160"/>
      <c r="F45" s="101">
        <f>I31-F35-F36-F37-F38-F39-F40-F41</f>
        <v>1306741.629</v>
      </c>
      <c r="G45" s="9"/>
      <c r="H45" s="9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4"/>
    </row>
  </sheetData>
  <sheetProtection/>
  <mergeCells count="52">
    <mergeCell ref="D44:E44"/>
    <mergeCell ref="D37:E37"/>
    <mergeCell ref="B38:C38"/>
    <mergeCell ref="D38:E38"/>
    <mergeCell ref="B39:C39"/>
    <mergeCell ref="D39:E39"/>
    <mergeCell ref="B37:C37"/>
    <mergeCell ref="B45:E45"/>
    <mergeCell ref="D41:E41"/>
    <mergeCell ref="B42:C42"/>
    <mergeCell ref="D42:E42"/>
    <mergeCell ref="B43:C43"/>
    <mergeCell ref="B40:C40"/>
    <mergeCell ref="D40:E40"/>
    <mergeCell ref="B41:C41"/>
    <mergeCell ref="D43:E43"/>
    <mergeCell ref="B44:C44"/>
    <mergeCell ref="B34:C34"/>
    <mergeCell ref="D34:E34"/>
    <mergeCell ref="B35:C35"/>
    <mergeCell ref="D35:E35"/>
    <mergeCell ref="B36:C36"/>
    <mergeCell ref="D36:E36"/>
    <mergeCell ref="F6:F8"/>
    <mergeCell ref="G6:H7"/>
    <mergeCell ref="A6:A8"/>
    <mergeCell ref="C6:C8"/>
    <mergeCell ref="O7:O8"/>
    <mergeCell ref="I6:I8"/>
    <mergeCell ref="M7:N7"/>
    <mergeCell ref="L6:L8"/>
    <mergeCell ref="M6:T6"/>
    <mergeCell ref="U7:U8"/>
    <mergeCell ref="J6:J8"/>
    <mergeCell ref="A3:X3"/>
    <mergeCell ref="A31:H31"/>
    <mergeCell ref="V7:V8"/>
    <mergeCell ref="W6:W8"/>
    <mergeCell ref="S7:S8"/>
    <mergeCell ref="E6:E8"/>
    <mergeCell ref="X6:X8"/>
    <mergeCell ref="U6:V6"/>
    <mergeCell ref="A1:X1"/>
    <mergeCell ref="A4:X4"/>
    <mergeCell ref="B6:B8"/>
    <mergeCell ref="D6:D8"/>
    <mergeCell ref="A5:X5"/>
    <mergeCell ref="A2:X2"/>
    <mergeCell ref="P7:Q7"/>
    <mergeCell ref="K6:K8"/>
    <mergeCell ref="R7:R8"/>
    <mergeCell ref="T7:T8"/>
  </mergeCells>
  <printOptions horizontalCentered="1"/>
  <pageMargins left="0.23622047244094488" right="0.23622047244094488" top="0.5905511811023622" bottom="0.5905511811023622" header="0.31496062992125984" footer="0"/>
  <pageSetup fitToHeight="0" fitToWidth="1" horizontalDpi="600" verticalDpi="600" orientation="landscape" paperSize="5" scale="39" r:id="rId2"/>
  <headerFooter>
    <oddFooter>&amp;C&amp;"Arial,Negrita"&amp;11Pag. &amp;P - 2</oddFooter>
  </headerFooter>
  <rowBreaks count="1" manualBreakCount="1">
    <brk id="23" max="2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12"/>
  <sheetViews>
    <sheetView tabSelected="1" zoomScale="77" zoomScaleNormal="77" zoomScaleSheetLayoutView="42" workbookViewId="0" topLeftCell="A16">
      <selection activeCell="H10" sqref="H10"/>
    </sheetView>
  </sheetViews>
  <sheetFormatPr defaultColWidth="9.140625" defaultRowHeight="12.75"/>
  <cols>
    <col min="1" max="1" width="6.140625" style="22" customWidth="1"/>
    <col min="2" max="2" width="36.7109375" style="22" customWidth="1"/>
    <col min="3" max="3" width="40.8515625" style="0" customWidth="1"/>
    <col min="4" max="4" width="47.7109375" style="0" customWidth="1"/>
    <col min="5" max="5" width="13.28125" style="0" customWidth="1"/>
    <col min="6" max="6" width="20.7109375" style="0" customWidth="1"/>
    <col min="7" max="7" width="10.7109375" style="0" customWidth="1"/>
    <col min="8" max="8" width="11.7109375" style="0" customWidth="1"/>
    <col min="9" max="9" width="19.28125" style="0" customWidth="1"/>
    <col min="10" max="10" width="13.7109375" style="5" customWidth="1"/>
    <col min="11" max="11" width="13.140625" style="0" customWidth="1"/>
    <col min="12" max="12" width="13.00390625" style="0" customWidth="1"/>
    <col min="13" max="13" width="16.421875" style="0" customWidth="1"/>
    <col min="14" max="14" width="16.8515625" style="0" customWidth="1"/>
    <col min="15" max="15" width="16.8515625" style="60" customWidth="1"/>
    <col min="16" max="16" width="16.421875" style="0" customWidth="1"/>
    <col min="17" max="17" width="16.57421875" style="2" customWidth="1"/>
    <col min="18" max="18" width="17.28125" style="2" customWidth="1"/>
    <col min="19" max="19" width="12.421875" style="0" customWidth="1"/>
    <col min="20" max="20" width="17.421875" style="0" customWidth="1"/>
    <col min="21" max="21" width="17.00390625" style="0" customWidth="1"/>
    <col min="22" max="22" width="15.00390625" style="0" customWidth="1"/>
    <col min="23" max="23" width="16.8515625" style="0" customWidth="1"/>
    <col min="24" max="24" width="11.421875" style="0" customWidth="1"/>
    <col min="25" max="26" width="9.140625" style="20" customWidth="1"/>
  </cols>
  <sheetData>
    <row r="1" spans="1:24" ht="27.75" customHeight="1">
      <c r="A1" s="10"/>
      <c r="B1" s="9"/>
      <c r="C1" s="9"/>
      <c r="D1" s="9"/>
      <c r="E1" s="9"/>
      <c r="F1" s="9"/>
      <c r="G1" s="9"/>
      <c r="H1" s="9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4"/>
    </row>
    <row r="2" spans="1:24" ht="116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</row>
    <row r="3" spans="1:24" ht="21" customHeight="1">
      <c r="A3" s="134" t="s">
        <v>8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</row>
    <row r="4" spans="1:24" ht="21" customHeight="1">
      <c r="A4" s="126" t="s">
        <v>108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</row>
    <row r="5" spans="1:24" ht="20.25">
      <c r="A5" s="126" t="s">
        <v>141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/>
      <c r="X5" s="126"/>
    </row>
    <row r="6" spans="1:24" ht="15.75" thickBot="1">
      <c r="A6" s="133" t="s">
        <v>115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</row>
    <row r="7" spans="1:26" s="82" customFormat="1" ht="42" customHeight="1">
      <c r="A7" s="152" t="s">
        <v>79</v>
      </c>
      <c r="B7" s="127" t="s">
        <v>80</v>
      </c>
      <c r="C7" s="130" t="s">
        <v>81</v>
      </c>
      <c r="D7" s="130" t="s">
        <v>82</v>
      </c>
      <c r="E7" s="130" t="s">
        <v>83</v>
      </c>
      <c r="F7" s="130" t="s">
        <v>78</v>
      </c>
      <c r="G7" s="148" t="s">
        <v>84</v>
      </c>
      <c r="H7" s="149"/>
      <c r="I7" s="136" t="s">
        <v>87</v>
      </c>
      <c r="J7" s="136" t="s">
        <v>88</v>
      </c>
      <c r="K7" s="136" t="s">
        <v>89</v>
      </c>
      <c r="L7" s="155" t="s">
        <v>90</v>
      </c>
      <c r="M7" s="130" t="s">
        <v>95</v>
      </c>
      <c r="N7" s="130"/>
      <c r="O7" s="130"/>
      <c r="P7" s="130"/>
      <c r="Q7" s="130"/>
      <c r="R7" s="130"/>
      <c r="S7" s="130"/>
      <c r="T7" s="130"/>
      <c r="U7" s="136" t="s">
        <v>100</v>
      </c>
      <c r="V7" s="136"/>
      <c r="W7" s="142" t="s">
        <v>101</v>
      </c>
      <c r="X7" s="145" t="s">
        <v>102</v>
      </c>
      <c r="Y7" s="59"/>
      <c r="Z7" s="59"/>
    </row>
    <row r="8" spans="1:26" s="82" customFormat="1" ht="47.25" customHeight="1">
      <c r="A8" s="153"/>
      <c r="B8" s="128"/>
      <c r="C8" s="131" t="s">
        <v>1</v>
      </c>
      <c r="D8" s="131"/>
      <c r="E8" s="131" t="s">
        <v>0</v>
      </c>
      <c r="F8" s="131"/>
      <c r="G8" s="150"/>
      <c r="H8" s="151"/>
      <c r="I8" s="135"/>
      <c r="J8" s="135"/>
      <c r="K8" s="135"/>
      <c r="L8" s="156"/>
      <c r="M8" s="135" t="s">
        <v>91</v>
      </c>
      <c r="N8" s="135"/>
      <c r="O8" s="135" t="s">
        <v>94</v>
      </c>
      <c r="P8" s="135" t="s">
        <v>107</v>
      </c>
      <c r="Q8" s="135"/>
      <c r="R8" s="162" t="s">
        <v>126</v>
      </c>
      <c r="S8" s="135" t="s">
        <v>98</v>
      </c>
      <c r="T8" s="135" t="s">
        <v>99</v>
      </c>
      <c r="U8" s="135" t="s">
        <v>104</v>
      </c>
      <c r="V8" s="135" t="s">
        <v>103</v>
      </c>
      <c r="W8" s="143"/>
      <c r="X8" s="146"/>
      <c r="Y8" s="59"/>
      <c r="Z8" s="59"/>
    </row>
    <row r="9" spans="1:26" s="82" customFormat="1" ht="62.25" customHeight="1" thickBot="1">
      <c r="A9" s="154"/>
      <c r="B9" s="129"/>
      <c r="C9" s="132"/>
      <c r="D9" s="132"/>
      <c r="E9" s="132"/>
      <c r="F9" s="132"/>
      <c r="G9" s="103" t="s">
        <v>85</v>
      </c>
      <c r="H9" s="103" t="s">
        <v>86</v>
      </c>
      <c r="I9" s="137"/>
      <c r="J9" s="137"/>
      <c r="K9" s="137"/>
      <c r="L9" s="157"/>
      <c r="M9" s="104" t="s">
        <v>92</v>
      </c>
      <c r="N9" s="104" t="s">
        <v>93</v>
      </c>
      <c r="O9" s="137"/>
      <c r="P9" s="104" t="s">
        <v>96</v>
      </c>
      <c r="Q9" s="85" t="s">
        <v>97</v>
      </c>
      <c r="R9" s="163"/>
      <c r="S9" s="137"/>
      <c r="T9" s="137"/>
      <c r="U9" s="137"/>
      <c r="V9" s="137"/>
      <c r="W9" s="144"/>
      <c r="X9" s="147"/>
      <c r="Y9" s="59"/>
      <c r="Z9" s="59"/>
    </row>
    <row r="10" spans="1:24" ht="42.75">
      <c r="A10" s="68">
        <v>1</v>
      </c>
      <c r="B10" s="69" t="s">
        <v>5</v>
      </c>
      <c r="C10" s="76" t="s">
        <v>56</v>
      </c>
      <c r="D10" s="70" t="s">
        <v>7</v>
      </c>
      <c r="E10" s="71" t="s">
        <v>77</v>
      </c>
      <c r="F10" s="71" t="s">
        <v>106</v>
      </c>
      <c r="G10" s="72">
        <v>44228</v>
      </c>
      <c r="H10" s="72">
        <v>44592</v>
      </c>
      <c r="I10" s="73">
        <v>15180</v>
      </c>
      <c r="J10" s="74">
        <v>0</v>
      </c>
      <c r="K10" s="74">
        <v>25</v>
      </c>
      <c r="L10" s="74"/>
      <c r="M10" s="74">
        <f>+I10*2.87%</f>
        <v>435.666</v>
      </c>
      <c r="N10" s="74">
        <f>+I10*7.1%</f>
        <v>1077.78</v>
      </c>
      <c r="O10" s="74">
        <f>+I10*1.1%</f>
        <v>166.98000000000002</v>
      </c>
      <c r="P10" s="74">
        <f>+I10*3.04%</f>
        <v>461.472</v>
      </c>
      <c r="Q10" s="74">
        <f>+I10*7.09%</f>
        <v>1076.2620000000002</v>
      </c>
      <c r="R10" s="74"/>
      <c r="S10" s="74">
        <v>0</v>
      </c>
      <c r="T10" s="74">
        <f>SUM(M10:S10)</f>
        <v>3218.1600000000003</v>
      </c>
      <c r="U10" s="74">
        <f>+M10+P10</f>
        <v>897.1379999999999</v>
      </c>
      <c r="V10" s="74">
        <f>+N10+O10+Q10</f>
        <v>2321.022</v>
      </c>
      <c r="W10" s="80">
        <f>+I10-U10-J10-K10-L10-S10</f>
        <v>14257.862000000001</v>
      </c>
      <c r="X10" s="79">
        <v>121</v>
      </c>
    </row>
    <row r="11" spans="1:24" ht="42.75">
      <c r="A11" s="68">
        <f>A10+1</f>
        <v>2</v>
      </c>
      <c r="B11" s="69" t="s">
        <v>2</v>
      </c>
      <c r="C11" s="76" t="s">
        <v>56</v>
      </c>
      <c r="D11" s="70" t="s">
        <v>6</v>
      </c>
      <c r="E11" s="71" t="s">
        <v>77</v>
      </c>
      <c r="F11" s="71" t="s">
        <v>105</v>
      </c>
      <c r="G11" s="72">
        <v>44197</v>
      </c>
      <c r="H11" s="72">
        <v>44561</v>
      </c>
      <c r="I11" s="73">
        <v>14003.19</v>
      </c>
      <c r="J11" s="74">
        <v>0</v>
      </c>
      <c r="K11" s="74">
        <v>25</v>
      </c>
      <c r="L11" s="74"/>
      <c r="M11" s="74">
        <f>+I11*2.87%</f>
        <v>401.891553</v>
      </c>
      <c r="N11" s="74">
        <f>+I11*7.1%</f>
        <v>994.2264899999999</v>
      </c>
      <c r="O11" s="74">
        <f>+I11*1.1%</f>
        <v>154.03509000000003</v>
      </c>
      <c r="P11" s="74">
        <f>+I11*3.04%</f>
        <v>425.696976</v>
      </c>
      <c r="Q11" s="74">
        <f>+I11*7.09%</f>
        <v>992.8261710000002</v>
      </c>
      <c r="R11" s="74"/>
      <c r="S11" s="74">
        <v>0</v>
      </c>
      <c r="T11" s="74">
        <f>SUM(M11:S11)</f>
        <v>2968.67628</v>
      </c>
      <c r="U11" s="74">
        <f>+M11+P11</f>
        <v>827.588529</v>
      </c>
      <c r="V11" s="74">
        <f>+N11+O11+Q11</f>
        <v>2141.087751</v>
      </c>
      <c r="W11" s="80">
        <f>+I11-U11-J11-K11-L11-S11</f>
        <v>13150.601471</v>
      </c>
      <c r="X11" s="79">
        <v>121</v>
      </c>
    </row>
    <row r="12" spans="1:24" ht="42.75">
      <c r="A12" s="68">
        <f>A11+1</f>
        <v>3</v>
      </c>
      <c r="B12" s="69" t="s">
        <v>3</v>
      </c>
      <c r="C12" s="76" t="s">
        <v>56</v>
      </c>
      <c r="D12" s="70" t="s">
        <v>6</v>
      </c>
      <c r="E12" s="71" t="s">
        <v>77</v>
      </c>
      <c r="F12" s="71" t="s">
        <v>105</v>
      </c>
      <c r="G12" s="72">
        <v>44197</v>
      </c>
      <c r="H12" s="72">
        <v>44561</v>
      </c>
      <c r="I12" s="73">
        <v>14003.19</v>
      </c>
      <c r="J12" s="74">
        <v>0</v>
      </c>
      <c r="K12" s="74">
        <v>25</v>
      </c>
      <c r="L12" s="74"/>
      <c r="M12" s="74">
        <f>+I12*2.87%</f>
        <v>401.891553</v>
      </c>
      <c r="N12" s="74">
        <f>+I12*7.1%</f>
        <v>994.2264899999999</v>
      </c>
      <c r="O12" s="74">
        <f>+I12*1.1%</f>
        <v>154.03509000000003</v>
      </c>
      <c r="P12" s="74">
        <f>+I12*3.04%</f>
        <v>425.696976</v>
      </c>
      <c r="Q12" s="74">
        <f>+I12*7.09%</f>
        <v>992.8261710000002</v>
      </c>
      <c r="R12" s="74"/>
      <c r="S12" s="74">
        <v>1350.12</v>
      </c>
      <c r="T12" s="74">
        <f>SUM(M12:S12)</f>
        <v>4318.7962800000005</v>
      </c>
      <c r="U12" s="74">
        <f>+M12+P12</f>
        <v>827.588529</v>
      </c>
      <c r="V12" s="74">
        <f>+N12+O12+Q12</f>
        <v>2141.087751</v>
      </c>
      <c r="W12" s="80">
        <f>+I12-U12-J12-K12-L12-S12</f>
        <v>11800.481471</v>
      </c>
      <c r="X12" s="79">
        <v>121</v>
      </c>
    </row>
    <row r="13" spans="1:24" ht="42.75">
      <c r="A13" s="68">
        <f>A12+1</f>
        <v>4</v>
      </c>
      <c r="B13" s="69" t="s">
        <v>37</v>
      </c>
      <c r="C13" s="70" t="s">
        <v>56</v>
      </c>
      <c r="D13" s="70" t="s">
        <v>75</v>
      </c>
      <c r="E13" s="71" t="s">
        <v>77</v>
      </c>
      <c r="F13" s="71" t="s">
        <v>106</v>
      </c>
      <c r="G13" s="72">
        <v>44410</v>
      </c>
      <c r="H13" s="72">
        <v>44594</v>
      </c>
      <c r="I13" s="73">
        <v>60000</v>
      </c>
      <c r="J13" s="74">
        <v>3486.68</v>
      </c>
      <c r="K13" s="74">
        <v>25</v>
      </c>
      <c r="L13" s="74"/>
      <c r="M13" s="74">
        <f>+I13*2.87%</f>
        <v>1722</v>
      </c>
      <c r="N13" s="74">
        <f>+I13*7.1%</f>
        <v>4260</v>
      </c>
      <c r="O13" s="74">
        <f>I13*1.1%</f>
        <v>660.0000000000001</v>
      </c>
      <c r="P13" s="74">
        <f>+I13*3.04%</f>
        <v>1824</v>
      </c>
      <c r="Q13" s="74">
        <f>+I13*7.09%</f>
        <v>4254</v>
      </c>
      <c r="R13" s="74"/>
      <c r="S13" s="74"/>
      <c r="T13" s="74">
        <f>SUM(M13:S13)</f>
        <v>12720</v>
      </c>
      <c r="U13" s="74">
        <f>+M13+P13</f>
        <v>3546</v>
      </c>
      <c r="V13" s="74">
        <f>+N13+O13+Q13</f>
        <v>9174</v>
      </c>
      <c r="W13" s="80">
        <f>+I13-U13-J13-K13-L13-S13</f>
        <v>52942.32</v>
      </c>
      <c r="X13" s="79">
        <v>121</v>
      </c>
    </row>
    <row r="14" spans="1:24" ht="42.75">
      <c r="A14" s="68">
        <f>A13+1</f>
        <v>5</v>
      </c>
      <c r="B14" s="69" t="s">
        <v>4</v>
      </c>
      <c r="C14" s="70" t="s">
        <v>46</v>
      </c>
      <c r="D14" s="70" t="s">
        <v>47</v>
      </c>
      <c r="E14" s="71" t="s">
        <v>77</v>
      </c>
      <c r="F14" s="71" t="s">
        <v>105</v>
      </c>
      <c r="G14" s="72">
        <v>44348</v>
      </c>
      <c r="H14" s="72">
        <v>44712</v>
      </c>
      <c r="I14" s="73">
        <v>36809.07</v>
      </c>
      <c r="J14" s="74">
        <v>0</v>
      </c>
      <c r="K14" s="74">
        <v>25</v>
      </c>
      <c r="L14" s="74">
        <v>100</v>
      </c>
      <c r="M14" s="74">
        <f>+I14*2.87%</f>
        <v>1056.420309</v>
      </c>
      <c r="N14" s="74">
        <f>+I14*7.1%</f>
        <v>2613.44397</v>
      </c>
      <c r="O14" s="74">
        <f>+I14*1.1%</f>
        <v>404.89977000000005</v>
      </c>
      <c r="P14" s="74">
        <f>+I14*3.04%</f>
        <v>1118.995728</v>
      </c>
      <c r="Q14" s="74">
        <f>+I14*7.09%</f>
        <v>2609.7630630000003</v>
      </c>
      <c r="R14" s="74"/>
      <c r="S14" s="74">
        <v>0</v>
      </c>
      <c r="T14" s="74">
        <f>SUM(M14:S14)</f>
        <v>7803.5228400000005</v>
      </c>
      <c r="U14" s="74">
        <f>+M14+P14</f>
        <v>2175.416037</v>
      </c>
      <c r="V14" s="74">
        <f>+N14+O14+Q14</f>
        <v>5628.106803000001</v>
      </c>
      <c r="W14" s="80">
        <f>+I14-U14-J14-K14-L14-S14</f>
        <v>34508.653963</v>
      </c>
      <c r="X14" s="79">
        <v>121</v>
      </c>
    </row>
    <row r="15" spans="1:24" ht="16.5" thickBot="1">
      <c r="A15" s="140" t="s">
        <v>116</v>
      </c>
      <c r="B15" s="141"/>
      <c r="C15" s="141"/>
      <c r="D15" s="141"/>
      <c r="E15" s="141"/>
      <c r="F15" s="141"/>
      <c r="G15" s="141"/>
      <c r="H15" s="141"/>
      <c r="I15" s="65">
        <f aca="true" t="shared" si="0" ref="I15:Q15">SUM(I10:I14)</f>
        <v>139995.45</v>
      </c>
      <c r="J15" s="65">
        <f t="shared" si="0"/>
        <v>3486.68</v>
      </c>
      <c r="K15" s="65">
        <f t="shared" si="0"/>
        <v>125</v>
      </c>
      <c r="L15" s="66">
        <f t="shared" si="0"/>
        <v>100</v>
      </c>
      <c r="M15" s="65">
        <f t="shared" si="0"/>
        <v>4017.869415</v>
      </c>
      <c r="N15" s="65">
        <f t="shared" si="0"/>
        <v>9939.67695</v>
      </c>
      <c r="O15" s="65">
        <f t="shared" si="0"/>
        <v>1539.9499500000002</v>
      </c>
      <c r="P15" s="65">
        <f t="shared" si="0"/>
        <v>4255.86168</v>
      </c>
      <c r="Q15" s="65">
        <f t="shared" si="0"/>
        <v>9925.677405</v>
      </c>
      <c r="R15" s="65"/>
      <c r="S15" s="65">
        <f>SUM(S10:S14)</f>
        <v>1350.12</v>
      </c>
      <c r="T15" s="65">
        <f>SUM(T10:T14)</f>
        <v>31029.155400000003</v>
      </c>
      <c r="U15" s="65">
        <f>SUM(U10:U14)</f>
        <v>8273.731095</v>
      </c>
      <c r="V15" s="65">
        <f>SUM(V10:V14)</f>
        <v>21405.304304999998</v>
      </c>
      <c r="W15" s="65">
        <f>SUM(W10:W14)</f>
        <v>126659.918905</v>
      </c>
      <c r="X15" s="67"/>
    </row>
    <row r="16" spans="1:24" ht="23.25">
      <c r="A16" s="10"/>
      <c r="B16" s="10"/>
      <c r="C16" s="9"/>
      <c r="D16" s="9"/>
      <c r="E16" s="9"/>
      <c r="F16" s="9"/>
      <c r="G16" s="9"/>
      <c r="H16" s="9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4"/>
    </row>
    <row r="17" spans="1:24" ht="23.25">
      <c r="A17" s="10"/>
      <c r="B17" s="10"/>
      <c r="C17" s="9"/>
      <c r="D17" s="9"/>
      <c r="E17" s="9"/>
      <c r="F17" s="9"/>
      <c r="G17" s="9"/>
      <c r="H17" s="9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4"/>
    </row>
    <row r="18" spans="1:24" ht="23.25">
      <c r="A18" s="10"/>
      <c r="B18" s="158" t="s">
        <v>117</v>
      </c>
      <c r="C18" s="158"/>
      <c r="D18" s="158" t="s">
        <v>118</v>
      </c>
      <c r="E18" s="158"/>
      <c r="F18" s="86" t="s">
        <v>119</v>
      </c>
      <c r="G18" s="9"/>
      <c r="H18" s="9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4"/>
    </row>
    <row r="19" spans="1:24" ht="23.25">
      <c r="A19" s="10"/>
      <c r="B19" s="159" t="s">
        <v>120</v>
      </c>
      <c r="C19" s="159"/>
      <c r="D19" s="159" t="s">
        <v>121</v>
      </c>
      <c r="E19" s="159"/>
      <c r="F19" s="87">
        <f>M15</f>
        <v>4017.869415</v>
      </c>
      <c r="G19" s="9"/>
      <c r="H19" s="9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4"/>
    </row>
    <row r="20" spans="1:24" ht="23.25">
      <c r="A20" s="10"/>
      <c r="B20" s="159" t="s">
        <v>122</v>
      </c>
      <c r="C20" s="159"/>
      <c r="D20" s="159" t="s">
        <v>123</v>
      </c>
      <c r="E20" s="159"/>
      <c r="F20" s="87">
        <f>J15</f>
        <v>3486.68</v>
      </c>
      <c r="G20" s="9"/>
      <c r="H20" s="9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4"/>
    </row>
    <row r="21" spans="1:24" ht="23.25">
      <c r="A21" s="10"/>
      <c r="B21" s="159" t="s">
        <v>124</v>
      </c>
      <c r="C21" s="159"/>
      <c r="D21" s="159" t="s">
        <v>125</v>
      </c>
      <c r="E21" s="159"/>
      <c r="F21" s="87">
        <f>K15</f>
        <v>125</v>
      </c>
      <c r="G21" s="9"/>
      <c r="H21" s="9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</row>
    <row r="22" spans="1:24" ht="23.25">
      <c r="A22" s="10"/>
      <c r="B22" s="161" t="s">
        <v>126</v>
      </c>
      <c r="C22" s="161"/>
      <c r="D22" s="161" t="s">
        <v>127</v>
      </c>
      <c r="E22" s="161"/>
      <c r="F22" s="87">
        <f>R15</f>
        <v>0</v>
      </c>
      <c r="G22" s="9"/>
      <c r="H22" s="9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4"/>
    </row>
    <row r="23" spans="1:24" ht="23.25">
      <c r="A23" s="10"/>
      <c r="B23" s="159" t="s">
        <v>128</v>
      </c>
      <c r="C23" s="159"/>
      <c r="D23" s="159" t="s">
        <v>121</v>
      </c>
      <c r="E23" s="159"/>
      <c r="F23" s="87">
        <f>P15</f>
        <v>4255.86168</v>
      </c>
      <c r="G23" s="9"/>
      <c r="H23" s="9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4"/>
    </row>
    <row r="24" spans="1:24" ht="23.25">
      <c r="A24" s="10"/>
      <c r="B24" s="159" t="s">
        <v>129</v>
      </c>
      <c r="C24" s="159"/>
      <c r="D24" s="159" t="s">
        <v>121</v>
      </c>
      <c r="E24" s="159"/>
      <c r="F24" s="87">
        <f>S15</f>
        <v>1350.12</v>
      </c>
      <c r="G24" s="9"/>
      <c r="H24" s="9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4"/>
    </row>
    <row r="25" spans="1:24" ht="23.25">
      <c r="A25" s="10"/>
      <c r="B25" s="159" t="s">
        <v>130</v>
      </c>
      <c r="C25" s="159"/>
      <c r="D25" s="159" t="s">
        <v>131</v>
      </c>
      <c r="E25" s="159"/>
      <c r="F25" s="87">
        <f>L15</f>
        <v>100</v>
      </c>
      <c r="G25" s="9"/>
      <c r="H25" s="9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4"/>
    </row>
    <row r="26" spans="1:24" ht="23.25">
      <c r="A26" s="10"/>
      <c r="B26" s="161" t="s">
        <v>132</v>
      </c>
      <c r="C26" s="161"/>
      <c r="D26" s="159"/>
      <c r="E26" s="159"/>
      <c r="F26" s="87">
        <f>N15</f>
        <v>9939.67695</v>
      </c>
      <c r="G26" s="9"/>
      <c r="H26" s="9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4"/>
    </row>
    <row r="27" spans="1:24" ht="23.25">
      <c r="A27" s="10"/>
      <c r="B27" s="161" t="s">
        <v>133</v>
      </c>
      <c r="C27" s="161"/>
      <c r="D27" s="159"/>
      <c r="E27" s="159"/>
      <c r="F27" s="87">
        <f>O15</f>
        <v>1539.9499500000002</v>
      </c>
      <c r="G27" s="9"/>
      <c r="H27" s="9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4"/>
    </row>
    <row r="28" spans="1:24" ht="23.25">
      <c r="A28" s="10"/>
      <c r="B28" s="161" t="s">
        <v>134</v>
      </c>
      <c r="C28" s="161"/>
      <c r="D28" s="159"/>
      <c r="E28" s="159"/>
      <c r="F28" s="88">
        <f>Q15</f>
        <v>9925.677405</v>
      </c>
      <c r="G28" s="9"/>
      <c r="H28" s="9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4"/>
    </row>
    <row r="29" spans="1:24" ht="23.25">
      <c r="A29" s="10"/>
      <c r="B29" s="160" t="s">
        <v>135</v>
      </c>
      <c r="C29" s="160"/>
      <c r="D29" s="160"/>
      <c r="E29" s="160"/>
      <c r="F29" s="101">
        <f>I15-F19-F20-F21-F22-F23-F24-F25</f>
        <v>126659.91890500003</v>
      </c>
      <c r="G29" s="9"/>
      <c r="H29" s="9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4"/>
    </row>
    <row r="30" spans="1:24" ht="23.25">
      <c r="A30" s="10"/>
      <c r="B30" s="10"/>
      <c r="C30" s="9"/>
      <c r="D30" s="9"/>
      <c r="E30" s="9"/>
      <c r="F30" s="9"/>
      <c r="G30" s="9"/>
      <c r="H30" s="9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4"/>
    </row>
    <row r="31" spans="1:24" ht="23.25">
      <c r="A31" s="10"/>
      <c r="B31" s="10"/>
      <c r="C31" s="9"/>
      <c r="D31" s="9"/>
      <c r="E31" s="9"/>
      <c r="F31" s="9"/>
      <c r="G31" s="9"/>
      <c r="H31" s="9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4"/>
    </row>
    <row r="32" spans="1:24" ht="23.25">
      <c r="A32" s="23" t="s">
        <v>10</v>
      </c>
      <c r="B32" s="11"/>
      <c r="C32" s="24"/>
      <c r="D32" s="24"/>
      <c r="E32" s="24"/>
      <c r="F32" s="24"/>
      <c r="G32" s="24"/>
      <c r="H32" s="24"/>
      <c r="I32" s="29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30"/>
      <c r="U32" s="30"/>
      <c r="V32" s="30"/>
      <c r="W32" s="30"/>
      <c r="X32" s="13"/>
    </row>
    <row r="33" spans="1:24" ht="20.25">
      <c r="A33" s="25" t="s">
        <v>110</v>
      </c>
      <c r="B33" s="53"/>
      <c r="C33" s="25"/>
      <c r="D33" s="25"/>
      <c r="E33" s="25"/>
      <c r="F33" s="25"/>
      <c r="G33" s="25"/>
      <c r="H33" s="25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31"/>
      <c r="U33" s="31"/>
      <c r="V33" s="31"/>
      <c r="W33" s="16"/>
      <c r="X33" s="16"/>
    </row>
    <row r="34" spans="1:24" ht="20.25">
      <c r="A34" s="25" t="s">
        <v>111</v>
      </c>
      <c r="B34" s="53"/>
      <c r="C34" s="25"/>
      <c r="D34" s="25"/>
      <c r="E34" s="25"/>
      <c r="F34" s="25"/>
      <c r="G34" s="25"/>
      <c r="H34" s="26"/>
      <c r="I34" s="15"/>
      <c r="J34" s="16"/>
      <c r="K34" s="16"/>
      <c r="L34" s="16"/>
      <c r="M34" s="16"/>
      <c r="N34" s="16"/>
      <c r="O34" s="16"/>
      <c r="P34" s="16"/>
      <c r="Q34" s="8"/>
      <c r="R34" s="8"/>
      <c r="S34" s="16"/>
      <c r="T34" s="16"/>
      <c r="U34" s="16"/>
      <c r="V34" s="16"/>
      <c r="W34" s="16"/>
      <c r="X34" s="16"/>
    </row>
    <row r="35" spans="1:24" ht="20.25">
      <c r="A35" s="25" t="s">
        <v>112</v>
      </c>
      <c r="B35" s="53"/>
      <c r="C35" s="25"/>
      <c r="D35" s="25"/>
      <c r="E35" s="25"/>
      <c r="F35" s="25"/>
      <c r="G35" s="25"/>
      <c r="H35" s="26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6"/>
      <c r="W35" s="6"/>
      <c r="X35" s="6"/>
    </row>
    <row r="36" spans="1:24" ht="20.25">
      <c r="A36" s="25" t="s">
        <v>113</v>
      </c>
      <c r="B36" s="53"/>
      <c r="C36" s="25"/>
      <c r="D36" s="25"/>
      <c r="E36" s="25"/>
      <c r="F36" s="25"/>
      <c r="G36" s="25"/>
      <c r="H36" s="26"/>
      <c r="I36" s="15"/>
      <c r="J36" s="7"/>
      <c r="K36" s="7"/>
      <c r="L36" s="7"/>
      <c r="M36" s="16"/>
      <c r="N36" s="16"/>
      <c r="O36" s="16"/>
      <c r="P36" s="16"/>
      <c r="Q36" s="8"/>
      <c r="R36" s="8"/>
      <c r="S36" s="16"/>
      <c r="T36" s="16"/>
      <c r="U36" s="16"/>
      <c r="V36" s="6"/>
      <c r="W36" s="6"/>
      <c r="X36" s="6"/>
    </row>
    <row r="37" spans="1:24" ht="20.25">
      <c r="A37" s="27" t="s">
        <v>114</v>
      </c>
      <c r="B37" s="54"/>
      <c r="C37" s="27"/>
      <c r="D37" s="27"/>
      <c r="E37" s="28"/>
      <c r="F37" s="28"/>
      <c r="G37" s="25"/>
      <c r="H37" s="26"/>
      <c r="I37" s="15"/>
      <c r="J37" s="7"/>
      <c r="K37" s="7"/>
      <c r="L37" s="7"/>
      <c r="M37" s="16"/>
      <c r="N37" s="16"/>
      <c r="O37" s="16"/>
      <c r="P37" s="16"/>
      <c r="Q37" s="8"/>
      <c r="R37" s="8"/>
      <c r="S37" s="16"/>
      <c r="T37" s="16"/>
      <c r="U37" s="16"/>
      <c r="V37" s="6"/>
      <c r="W37" s="6"/>
      <c r="X37" s="6"/>
    </row>
    <row r="38" spans="9:26" s="1" customFormat="1" ht="42.75" customHeight="1">
      <c r="I38" s="17"/>
      <c r="J38" s="164"/>
      <c r="K38" s="164"/>
      <c r="L38" s="164"/>
      <c r="M38" s="164"/>
      <c r="N38" s="164"/>
      <c r="O38" s="164"/>
      <c r="P38" s="164"/>
      <c r="Q38" s="164"/>
      <c r="R38" s="164"/>
      <c r="S38" s="164"/>
      <c r="T38" s="164"/>
      <c r="U38" s="164"/>
      <c r="V38" s="164"/>
      <c r="W38" s="164"/>
      <c r="X38" s="7"/>
      <c r="Y38" s="12"/>
      <c r="Z38" s="12"/>
    </row>
    <row r="39" spans="1:53" s="39" customFormat="1" ht="20.25" customHeight="1">
      <c r="A39" s="89"/>
      <c r="B39" s="165" t="s">
        <v>117</v>
      </c>
      <c r="C39" s="165"/>
      <c r="D39" s="165" t="s">
        <v>118</v>
      </c>
      <c r="E39" s="165"/>
      <c r="F39" s="102" t="s">
        <v>119</v>
      </c>
      <c r="G39" s="91"/>
      <c r="H39" s="91"/>
      <c r="I39" s="91"/>
      <c r="J39" s="90"/>
      <c r="K39" s="91"/>
      <c r="L39" s="91"/>
      <c r="M39" s="91"/>
      <c r="N39" s="91"/>
      <c r="O39" s="91"/>
      <c r="P39" s="91"/>
      <c r="Q39" s="91"/>
      <c r="R39" s="91"/>
      <c r="S39" s="91"/>
      <c r="T39" s="92"/>
      <c r="U39" s="40"/>
      <c r="V39" s="40"/>
      <c r="W39" s="40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</row>
    <row r="40" spans="1:53" s="39" customFormat="1" ht="20.25" customHeight="1">
      <c r="A40" s="89"/>
      <c r="B40" s="166" t="s">
        <v>120</v>
      </c>
      <c r="C40" s="166"/>
      <c r="D40" s="166" t="s">
        <v>121</v>
      </c>
      <c r="E40" s="166"/>
      <c r="F40" s="93">
        <f>'Act. 1 Personal contratado'!F35+F19</f>
        <v>48112.836415000005</v>
      </c>
      <c r="G40" s="91"/>
      <c r="H40" s="91"/>
      <c r="I40" s="91"/>
      <c r="J40" s="90"/>
      <c r="K40" s="91"/>
      <c r="L40" s="91"/>
      <c r="M40" s="91"/>
      <c r="N40" s="91"/>
      <c r="O40" s="91"/>
      <c r="P40" s="91"/>
      <c r="Q40" s="91"/>
      <c r="R40" s="91"/>
      <c r="S40" s="91"/>
      <c r="T40" s="92"/>
      <c r="U40" s="40"/>
      <c r="V40" s="40"/>
      <c r="W40" s="40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</row>
    <row r="41" spans="1:53" s="39" customFormat="1" ht="20.25" customHeight="1">
      <c r="A41" s="89"/>
      <c r="B41" s="166" t="s">
        <v>122</v>
      </c>
      <c r="C41" s="166"/>
      <c r="D41" s="166" t="s">
        <v>123</v>
      </c>
      <c r="E41" s="166"/>
      <c r="F41" s="93">
        <f>'Act. 1 Personal contratado'!F36+F20</f>
        <v>139334.69999999998</v>
      </c>
      <c r="G41" s="91"/>
      <c r="H41" s="91"/>
      <c r="I41" s="91"/>
      <c r="J41" s="90"/>
      <c r="K41" s="91"/>
      <c r="L41" s="91"/>
      <c r="M41" s="91"/>
      <c r="N41" s="91"/>
      <c r="O41" s="91"/>
      <c r="P41" s="91"/>
      <c r="Q41" s="91"/>
      <c r="R41" s="91"/>
      <c r="S41" s="91"/>
      <c r="T41" s="92"/>
      <c r="U41" s="40"/>
      <c r="V41" s="40"/>
      <c r="W41" s="40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</row>
    <row r="42" spans="1:53" s="39" customFormat="1" ht="20.25" customHeight="1">
      <c r="A42" s="89"/>
      <c r="B42" s="166" t="s">
        <v>124</v>
      </c>
      <c r="C42" s="166"/>
      <c r="D42" s="166" t="s">
        <v>125</v>
      </c>
      <c r="E42" s="166"/>
      <c r="F42" s="93">
        <f>'Act. 1 Personal contratado'!F37+F21</f>
        <v>675</v>
      </c>
      <c r="G42" s="91"/>
      <c r="H42" s="91"/>
      <c r="I42" s="91"/>
      <c r="J42" s="90"/>
      <c r="K42" s="91"/>
      <c r="L42" s="91"/>
      <c r="M42" s="91"/>
      <c r="N42" s="91"/>
      <c r="O42" s="91"/>
      <c r="P42" s="91"/>
      <c r="Q42" s="91"/>
      <c r="R42" s="91"/>
      <c r="S42" s="91"/>
      <c r="T42" s="92"/>
      <c r="U42" s="40"/>
      <c r="V42" s="40"/>
      <c r="W42" s="40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</row>
    <row r="43" spans="1:53" s="39" customFormat="1" ht="20.25" customHeight="1">
      <c r="A43" s="89"/>
      <c r="B43" s="167" t="s">
        <v>126</v>
      </c>
      <c r="C43" s="167"/>
      <c r="D43" s="167" t="s">
        <v>127</v>
      </c>
      <c r="E43" s="167"/>
      <c r="F43" s="93">
        <f>'Act. 1 Personal contratado'!F38+F22</f>
        <v>0</v>
      </c>
      <c r="G43" s="91"/>
      <c r="H43" s="91"/>
      <c r="I43" s="91"/>
      <c r="J43" s="90"/>
      <c r="K43" s="91"/>
      <c r="L43" s="91"/>
      <c r="M43" s="91"/>
      <c r="N43" s="91"/>
      <c r="O43" s="91"/>
      <c r="P43" s="91"/>
      <c r="Q43" s="91"/>
      <c r="R43" s="91"/>
      <c r="S43" s="91"/>
      <c r="T43" s="92"/>
      <c r="U43" s="40"/>
      <c r="V43" s="40"/>
      <c r="W43" s="40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</row>
    <row r="44" spans="1:53" s="39" customFormat="1" ht="20.25" customHeight="1">
      <c r="A44" s="89"/>
      <c r="B44" s="166" t="s">
        <v>128</v>
      </c>
      <c r="C44" s="166"/>
      <c r="D44" s="166" t="s">
        <v>121</v>
      </c>
      <c r="E44" s="166"/>
      <c r="F44" s="93">
        <f>'Act. 1 Personal contratado'!F39+F23</f>
        <v>50081.125680000005</v>
      </c>
      <c r="G44" s="91"/>
      <c r="H44" s="91"/>
      <c r="I44" s="91"/>
      <c r="J44" s="90"/>
      <c r="K44" s="91"/>
      <c r="L44" s="91"/>
      <c r="M44" s="91"/>
      <c r="N44" s="91"/>
      <c r="O44" s="91"/>
      <c r="P44" s="91"/>
      <c r="Q44" s="91"/>
      <c r="R44" s="91"/>
      <c r="S44" s="91"/>
      <c r="T44" s="92"/>
      <c r="U44" s="40"/>
      <c r="V44" s="40"/>
      <c r="W44" s="40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</row>
    <row r="45" spans="1:53" s="39" customFormat="1" ht="20.25" customHeight="1">
      <c r="A45" s="89"/>
      <c r="B45" s="166" t="s">
        <v>129</v>
      </c>
      <c r="C45" s="166"/>
      <c r="D45" s="166" t="s">
        <v>121</v>
      </c>
      <c r="E45" s="166"/>
      <c r="F45" s="93">
        <f>'Act. 1 Personal contratado'!F40+F24</f>
        <v>2700.24</v>
      </c>
      <c r="G45" s="91"/>
      <c r="H45" s="91"/>
      <c r="I45" s="91"/>
      <c r="J45" s="90"/>
      <c r="K45" s="91"/>
      <c r="L45" s="91"/>
      <c r="M45" s="91"/>
      <c r="N45" s="91"/>
      <c r="O45" s="91"/>
      <c r="P45" s="91"/>
      <c r="Q45" s="91"/>
      <c r="R45" s="91"/>
      <c r="S45" s="91"/>
      <c r="T45" s="92"/>
      <c r="U45" s="40"/>
      <c r="V45" s="40"/>
      <c r="W45" s="40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</row>
    <row r="46" spans="1:53" s="39" customFormat="1" ht="20.25" customHeight="1">
      <c r="A46" s="89"/>
      <c r="B46" s="166" t="s">
        <v>130</v>
      </c>
      <c r="C46" s="166"/>
      <c r="D46" s="166" t="s">
        <v>131</v>
      </c>
      <c r="E46" s="166"/>
      <c r="F46" s="93">
        <f>F25+'Act. 1 Personal contratado'!F41</f>
        <v>2100</v>
      </c>
      <c r="G46" s="91"/>
      <c r="H46" s="91"/>
      <c r="I46" s="91"/>
      <c r="J46" s="90"/>
      <c r="K46" s="91"/>
      <c r="L46" s="91"/>
      <c r="M46" s="91"/>
      <c r="N46" s="91"/>
      <c r="O46" s="91"/>
      <c r="P46" s="91"/>
      <c r="Q46" s="91"/>
      <c r="R46" s="91"/>
      <c r="S46" s="91"/>
      <c r="T46" s="92"/>
      <c r="U46" s="40"/>
      <c r="V46" s="40"/>
      <c r="W46" s="40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</row>
    <row r="47" spans="1:53" s="39" customFormat="1" ht="20.25" customHeight="1">
      <c r="A47" s="89"/>
      <c r="B47" s="167" t="s">
        <v>132</v>
      </c>
      <c r="C47" s="167"/>
      <c r="D47" s="166"/>
      <c r="E47" s="166"/>
      <c r="F47" s="93">
        <f>F26+'Act. 1 Personal contratado'!F42</f>
        <v>119024.78695</v>
      </c>
      <c r="G47" s="91"/>
      <c r="H47" s="91"/>
      <c r="I47" s="91"/>
      <c r="J47" s="90"/>
      <c r="K47" s="91"/>
      <c r="L47" s="91"/>
      <c r="M47" s="91"/>
      <c r="N47" s="91"/>
      <c r="O47" s="91"/>
      <c r="P47" s="91"/>
      <c r="Q47" s="91"/>
      <c r="R47" s="91"/>
      <c r="S47" s="91"/>
      <c r="T47" s="92"/>
      <c r="U47" s="40"/>
      <c r="V47" s="40"/>
      <c r="W47" s="40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</row>
    <row r="48" spans="1:53" s="39" customFormat="1" ht="20.25" customHeight="1">
      <c r="A48" s="89"/>
      <c r="B48" s="167" t="s">
        <v>133</v>
      </c>
      <c r="C48" s="167"/>
      <c r="D48" s="166"/>
      <c r="E48" s="166"/>
      <c r="F48" s="93">
        <f>'Act. 1 Personal contratado'!F43+F27</f>
        <v>14275.45064</v>
      </c>
      <c r="G48" s="91"/>
      <c r="H48" s="91"/>
      <c r="I48" s="91"/>
      <c r="J48" s="90"/>
      <c r="K48" s="91"/>
      <c r="L48" s="91"/>
      <c r="M48" s="91"/>
      <c r="N48" s="91"/>
      <c r="O48" s="91"/>
      <c r="P48" s="91"/>
      <c r="Q48" s="91"/>
      <c r="R48" s="91"/>
      <c r="S48" s="91"/>
      <c r="T48" s="92"/>
      <c r="U48" s="40"/>
      <c r="V48" s="40"/>
      <c r="W48" s="40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</row>
    <row r="49" spans="1:53" s="39" customFormat="1" ht="20.25" customHeight="1">
      <c r="A49" s="89"/>
      <c r="B49" s="167" t="s">
        <v>134</v>
      </c>
      <c r="C49" s="167"/>
      <c r="D49" s="166"/>
      <c r="E49" s="166"/>
      <c r="F49" s="94">
        <f>'Act. 1 Personal contratado'!F44+F28</f>
        <v>116801.046405</v>
      </c>
      <c r="G49" s="91"/>
      <c r="H49" s="91"/>
      <c r="I49" s="91"/>
      <c r="J49" s="90"/>
      <c r="K49" s="91"/>
      <c r="L49" s="91"/>
      <c r="M49" s="91"/>
      <c r="N49" s="91"/>
      <c r="O49" s="91"/>
      <c r="P49" s="91"/>
      <c r="Q49" s="91"/>
      <c r="R49" s="91"/>
      <c r="S49" s="91"/>
      <c r="T49" s="92"/>
      <c r="U49" s="40"/>
      <c r="V49" s="40"/>
      <c r="W49" s="40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</row>
    <row r="50" spans="1:53" s="1" customFormat="1" ht="21.75" customHeight="1">
      <c r="A50" s="95"/>
      <c r="B50" s="170" t="s">
        <v>136</v>
      </c>
      <c r="C50" s="170"/>
      <c r="D50" s="170"/>
      <c r="E50" s="170"/>
      <c r="F50" s="96">
        <f>I15+'Act. 1 Personal contratado'!I31-F40-F41-F42-F43-F44-F45-F46</f>
        <v>1433401.547905</v>
      </c>
      <c r="G50" s="97"/>
      <c r="H50" s="97"/>
      <c r="I50" s="97"/>
      <c r="J50" s="98"/>
      <c r="K50" s="97"/>
      <c r="L50" s="97"/>
      <c r="M50" s="97"/>
      <c r="N50" s="97"/>
      <c r="O50" s="97"/>
      <c r="P50" s="97"/>
      <c r="Q50" s="97"/>
      <c r="R50" s="97"/>
      <c r="S50" s="97"/>
      <c r="T50" s="7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</row>
    <row r="51" spans="1:53" s="39" customFormat="1" ht="20.25" customHeight="1">
      <c r="A51" s="89"/>
      <c r="B51" s="91"/>
      <c r="C51" s="91"/>
      <c r="D51" s="91"/>
      <c r="E51" s="91"/>
      <c r="F51" s="91"/>
      <c r="G51" s="91"/>
      <c r="H51" s="91"/>
      <c r="I51" s="91"/>
      <c r="J51" s="90"/>
      <c r="K51" s="91"/>
      <c r="L51" s="91"/>
      <c r="M51" s="91"/>
      <c r="N51" s="91"/>
      <c r="O51" s="91"/>
      <c r="P51" s="91"/>
      <c r="Q51" s="91"/>
      <c r="R51" s="91"/>
      <c r="S51" s="91"/>
      <c r="T51" s="92"/>
      <c r="U51" s="40"/>
      <c r="V51" s="40"/>
      <c r="W51" s="40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</row>
    <row r="52" spans="1:53" s="39" customFormat="1" ht="20.25" customHeight="1">
      <c r="A52" s="89"/>
      <c r="B52" s="171" t="s">
        <v>140</v>
      </c>
      <c r="C52" s="171"/>
      <c r="D52" s="171"/>
      <c r="E52" s="171"/>
      <c r="F52" s="171"/>
      <c r="G52" s="100"/>
      <c r="H52" s="100"/>
      <c r="I52" s="100"/>
      <c r="J52" s="90"/>
      <c r="K52" s="91"/>
      <c r="L52" s="91"/>
      <c r="M52" s="91"/>
      <c r="N52" s="91"/>
      <c r="O52" s="91"/>
      <c r="P52" s="91"/>
      <c r="Q52" s="91"/>
      <c r="R52" s="91"/>
      <c r="S52" s="91"/>
      <c r="T52" s="92"/>
      <c r="U52" s="40"/>
      <c r="V52" s="40"/>
      <c r="W52" s="40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</row>
    <row r="53" spans="1:53" s="39" customFormat="1" ht="20.25" customHeight="1">
      <c r="A53" s="89"/>
      <c r="B53" s="171"/>
      <c r="C53" s="171"/>
      <c r="D53" s="171"/>
      <c r="E53" s="171"/>
      <c r="F53" s="171"/>
      <c r="G53" s="100"/>
      <c r="H53" s="100"/>
      <c r="I53" s="100"/>
      <c r="J53" s="90"/>
      <c r="K53" s="91"/>
      <c r="L53" s="91"/>
      <c r="M53" s="91"/>
      <c r="N53" s="91"/>
      <c r="O53" s="91"/>
      <c r="P53" s="91"/>
      <c r="Q53" s="91"/>
      <c r="R53" s="91"/>
      <c r="S53" s="91"/>
      <c r="T53" s="92"/>
      <c r="U53" s="40"/>
      <c r="V53" s="40"/>
      <c r="W53" s="40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</row>
    <row r="54" spans="1:53" s="39" customFormat="1" ht="20.25" customHeight="1">
      <c r="A54" s="89"/>
      <c r="B54" s="171"/>
      <c r="C54" s="171"/>
      <c r="D54" s="171"/>
      <c r="E54" s="171"/>
      <c r="F54" s="171"/>
      <c r="G54" s="100"/>
      <c r="H54" s="100"/>
      <c r="I54" s="100"/>
      <c r="J54" s="90"/>
      <c r="K54" s="91"/>
      <c r="L54" s="91"/>
      <c r="M54" s="91"/>
      <c r="N54" s="91"/>
      <c r="O54" s="91"/>
      <c r="P54" s="91"/>
      <c r="Q54" s="91"/>
      <c r="R54" s="91"/>
      <c r="S54" s="91"/>
      <c r="T54" s="92"/>
      <c r="U54" s="40"/>
      <c r="V54" s="40"/>
      <c r="W54" s="40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</row>
    <row r="55" spans="1:53" s="39" customFormat="1" ht="20.25" customHeight="1">
      <c r="A55" s="89"/>
      <c r="B55" s="171"/>
      <c r="C55" s="171"/>
      <c r="D55" s="171"/>
      <c r="E55" s="171"/>
      <c r="F55" s="171"/>
      <c r="G55" s="91"/>
      <c r="H55" s="91"/>
      <c r="I55" s="91"/>
      <c r="J55" s="90"/>
      <c r="K55" s="91"/>
      <c r="L55" s="91"/>
      <c r="M55" s="91"/>
      <c r="N55" s="91"/>
      <c r="O55" s="91"/>
      <c r="P55" s="91"/>
      <c r="Q55" s="91"/>
      <c r="R55" s="91"/>
      <c r="S55" s="91"/>
      <c r="T55" s="92"/>
      <c r="U55" s="40"/>
      <c r="V55" s="40"/>
      <c r="W55" s="40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</row>
    <row r="56" spans="1:26" s="1" customFormat="1" ht="30" customHeight="1">
      <c r="A56" s="21"/>
      <c r="B56" s="55"/>
      <c r="C56" s="3"/>
      <c r="D56" s="3"/>
      <c r="E56" s="4"/>
      <c r="F56" s="4"/>
      <c r="G56" s="18"/>
      <c r="H56" s="18"/>
      <c r="I56" s="7"/>
      <c r="J56" s="18"/>
      <c r="K56" s="18"/>
      <c r="L56" s="18"/>
      <c r="M56" s="18"/>
      <c r="N56" s="18"/>
      <c r="O56" s="18"/>
      <c r="P56" s="18"/>
      <c r="Q56" s="19"/>
      <c r="R56" s="19"/>
      <c r="S56" s="18"/>
      <c r="T56" s="7"/>
      <c r="U56" s="7"/>
      <c r="V56" s="7"/>
      <c r="W56" s="7"/>
      <c r="X56" s="7"/>
      <c r="Y56" s="12"/>
      <c r="Z56" s="12"/>
    </row>
    <row r="57" spans="1:26" s="1" customFormat="1" ht="30" customHeight="1">
      <c r="A57" s="21"/>
      <c r="B57" s="55"/>
      <c r="C57" s="3"/>
      <c r="D57" s="3"/>
      <c r="E57" s="4"/>
      <c r="F57" s="4"/>
      <c r="G57" s="18"/>
      <c r="H57" s="18"/>
      <c r="I57" s="7"/>
      <c r="J57" s="18"/>
      <c r="K57" s="18"/>
      <c r="L57" s="18"/>
      <c r="M57" s="18"/>
      <c r="N57" s="18"/>
      <c r="O57" s="18"/>
      <c r="P57" s="18"/>
      <c r="Q57" s="19"/>
      <c r="R57" s="19"/>
      <c r="S57" s="18"/>
      <c r="T57" s="7"/>
      <c r="U57" s="7"/>
      <c r="V57" s="7"/>
      <c r="W57" s="7"/>
      <c r="X57" s="7"/>
      <c r="Y57" s="12"/>
      <c r="Z57" s="12"/>
    </row>
    <row r="58" spans="1:53" s="39" customFormat="1" ht="29.25" customHeight="1">
      <c r="A58" s="32"/>
      <c r="B58" s="33" t="s">
        <v>18</v>
      </c>
      <c r="C58" s="34"/>
      <c r="D58" s="33" t="s">
        <v>19</v>
      </c>
      <c r="E58" s="35"/>
      <c r="F58" s="35"/>
      <c r="G58" s="35"/>
      <c r="I58" s="37"/>
      <c r="J58" s="36" t="s">
        <v>20</v>
      </c>
      <c r="K58" s="35"/>
      <c r="L58" s="35"/>
      <c r="N58" s="38"/>
      <c r="O58" s="42"/>
      <c r="P58" s="38" t="s">
        <v>21</v>
      </c>
      <c r="U58" s="40"/>
      <c r="V58" s="40"/>
      <c r="W58" s="40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</row>
    <row r="59" spans="1:53" s="47" customFormat="1" ht="25.5" customHeight="1">
      <c r="A59" s="32"/>
      <c r="B59" s="56"/>
      <c r="C59" s="43"/>
      <c r="D59" s="33"/>
      <c r="E59" s="40"/>
      <c r="F59" s="40"/>
      <c r="G59" s="40"/>
      <c r="H59" s="44"/>
      <c r="I59" s="45"/>
      <c r="J59" s="45"/>
      <c r="K59" s="40"/>
      <c r="L59" s="40"/>
      <c r="M59" s="40"/>
      <c r="N59" s="62"/>
      <c r="O59" s="59"/>
      <c r="P59" s="46"/>
      <c r="Q59" s="59"/>
      <c r="R59" s="59"/>
      <c r="U59" s="40"/>
      <c r="V59" s="40"/>
      <c r="W59" s="40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</row>
    <row r="60" spans="1:53" s="47" customFormat="1" ht="44.25" customHeight="1">
      <c r="A60" s="32"/>
      <c r="B60" s="58" t="s">
        <v>14</v>
      </c>
      <c r="C60" s="49"/>
      <c r="D60" s="64" t="s">
        <v>16</v>
      </c>
      <c r="E60" s="38"/>
      <c r="F60" s="38"/>
      <c r="G60" s="40"/>
      <c r="J60" s="172" t="s">
        <v>11</v>
      </c>
      <c r="K60" s="172"/>
      <c r="L60" s="61"/>
      <c r="N60" s="38"/>
      <c r="O60" s="38"/>
      <c r="P60" s="168" t="s">
        <v>15</v>
      </c>
      <c r="Q60" s="168"/>
      <c r="R60" s="34"/>
      <c r="U60" s="40"/>
      <c r="V60" s="40"/>
      <c r="W60" s="40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</row>
    <row r="61" spans="1:53" s="47" customFormat="1" ht="21" customHeight="1">
      <c r="A61" s="32"/>
      <c r="B61" s="169" t="s">
        <v>45</v>
      </c>
      <c r="C61" s="169"/>
      <c r="D61" s="50" t="s">
        <v>44</v>
      </c>
      <c r="E61" s="40"/>
      <c r="F61" s="40"/>
      <c r="G61" s="40"/>
      <c r="J61" s="51" t="s">
        <v>17</v>
      </c>
      <c r="K61" s="45"/>
      <c r="L61" s="45"/>
      <c r="N61" s="63"/>
      <c r="O61" s="48"/>
      <c r="P61" s="52" t="s">
        <v>9</v>
      </c>
      <c r="U61" s="40"/>
      <c r="V61" s="40"/>
      <c r="W61" s="40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</row>
    <row r="112" spans="1:26" ht="12.75">
      <c r="A112"/>
      <c r="B112" s="57" t="s">
        <v>13</v>
      </c>
      <c r="J112"/>
      <c r="Q112"/>
      <c r="R112"/>
      <c r="Y112"/>
      <c r="Z112"/>
    </row>
  </sheetData>
  <sheetProtection/>
  <mergeCells count="82">
    <mergeCell ref="B61:C61"/>
    <mergeCell ref="B49:C49"/>
    <mergeCell ref="D49:E49"/>
    <mergeCell ref="B50:E50"/>
    <mergeCell ref="B52:F55"/>
    <mergeCell ref="J60:K60"/>
    <mergeCell ref="P60:Q60"/>
    <mergeCell ref="B46:C46"/>
    <mergeCell ref="D46:E46"/>
    <mergeCell ref="B47:C47"/>
    <mergeCell ref="D47:E47"/>
    <mergeCell ref="B48:C48"/>
    <mergeCell ref="D48:E48"/>
    <mergeCell ref="B43:C43"/>
    <mergeCell ref="D43:E43"/>
    <mergeCell ref="B44:C44"/>
    <mergeCell ref="D44:E44"/>
    <mergeCell ref="B45:C45"/>
    <mergeCell ref="D45:E45"/>
    <mergeCell ref="B40:C40"/>
    <mergeCell ref="D40:E40"/>
    <mergeCell ref="B41:C41"/>
    <mergeCell ref="D41:E41"/>
    <mergeCell ref="B42:C42"/>
    <mergeCell ref="D42:E42"/>
    <mergeCell ref="B29:E29"/>
    <mergeCell ref="J38:N38"/>
    <mergeCell ref="O38:S38"/>
    <mergeCell ref="T38:W38"/>
    <mergeCell ref="B39:C39"/>
    <mergeCell ref="D39:E39"/>
    <mergeCell ref="B26:C26"/>
    <mergeCell ref="D26:E26"/>
    <mergeCell ref="B27:C27"/>
    <mergeCell ref="D27:E27"/>
    <mergeCell ref="B28:C28"/>
    <mergeCell ref="D28:E28"/>
    <mergeCell ref="B23:C23"/>
    <mergeCell ref="D23:E23"/>
    <mergeCell ref="B24:C24"/>
    <mergeCell ref="D24:E24"/>
    <mergeCell ref="B25:C25"/>
    <mergeCell ref="D25:E25"/>
    <mergeCell ref="B20:C20"/>
    <mergeCell ref="D20:E20"/>
    <mergeCell ref="B21:C21"/>
    <mergeCell ref="D21:E21"/>
    <mergeCell ref="B22:C22"/>
    <mergeCell ref="D22:E22"/>
    <mergeCell ref="B19:C19"/>
    <mergeCell ref="D19:E19"/>
    <mergeCell ref="G7:H8"/>
    <mergeCell ref="I7:I9"/>
    <mergeCell ref="J7:J9"/>
    <mergeCell ref="K7:K9"/>
    <mergeCell ref="A15:H15"/>
    <mergeCell ref="B18:C18"/>
    <mergeCell ref="D18:E18"/>
    <mergeCell ref="A7:A9"/>
    <mergeCell ref="X7:X9"/>
    <mergeCell ref="M8:N8"/>
    <mergeCell ref="O8:O9"/>
    <mergeCell ref="P8:Q8"/>
    <mergeCell ref="R8:R9"/>
    <mergeCell ref="S8:S9"/>
    <mergeCell ref="U7:V7"/>
    <mergeCell ref="L7:L9"/>
    <mergeCell ref="M7:T7"/>
    <mergeCell ref="D7:D9"/>
    <mergeCell ref="E7:E9"/>
    <mergeCell ref="F7:F9"/>
    <mergeCell ref="W7:W9"/>
    <mergeCell ref="B7:B9"/>
    <mergeCell ref="C7:C9"/>
    <mergeCell ref="T8:T9"/>
    <mergeCell ref="U8:U9"/>
    <mergeCell ref="V8:V9"/>
    <mergeCell ref="A2:X2"/>
    <mergeCell ref="A3:X3"/>
    <mergeCell ref="A4:X4"/>
    <mergeCell ref="A5:X5"/>
    <mergeCell ref="A6:X6"/>
  </mergeCells>
  <printOptions horizontalCentered="1"/>
  <pageMargins left="0.15748031496063" right="0.31496062992126" top="0.275590551181102" bottom="0.15748031496063" header="0.196850393700787" footer="0.15748031496063"/>
  <pageSetup fitToWidth="0" fitToHeight="1" horizontalDpi="600" verticalDpi="600" orientation="landscape" paperSize="5" scale="35" r:id="rId2"/>
  <headerFooter>
    <oddFooter>&amp;C&amp;"Arial,Negrita"&amp;11Pag. &amp;P - 2</oddFooter>
  </headerFooter>
  <rowBreaks count="1" manualBreakCount="1">
    <brk id="30" max="2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Miguel Ruiz Cuevas</cp:lastModifiedBy>
  <cp:lastPrinted>2021-12-02T14:13:22Z</cp:lastPrinted>
  <dcterms:created xsi:type="dcterms:W3CDTF">2006-07-11T17:39:34Z</dcterms:created>
  <dcterms:modified xsi:type="dcterms:W3CDTF">2021-12-13T12:22:56Z</dcterms:modified>
  <cp:category/>
  <cp:version/>
  <cp:contentType/>
  <cp:contentStatus/>
</cp:coreProperties>
</file>