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7608" tabRatio="601" activeTab="1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Temporal'!$A$1:$Y$45</definedName>
    <definedName name="_xlnm.Print_Area" localSheetId="1">'Act. 2 Empleados Temporal'!$A$1:$Y$54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<sst xmlns="http://schemas.openxmlformats.org/spreadsheetml/2006/main" count="320" uniqueCount="146">
  <si>
    <t>Estatus</t>
  </si>
  <si>
    <t>Departamento</t>
  </si>
  <si>
    <t>RAUL CANARIO REYES</t>
  </si>
  <si>
    <t>RAFAEL ALBERTO DEL ORBE MARTINEZ</t>
  </si>
  <si>
    <t>CARLOS MANUEL FELIZ CUELLO</t>
  </si>
  <si>
    <t>YSABEL SANTANA FIGARO</t>
  </si>
  <si>
    <t>PROMOTOR (A)</t>
  </si>
  <si>
    <t>COORDINADOR DE PARES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</si>
  <si>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</si>
  <si>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</si>
  <si>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</si>
  <si>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</si>
  <si>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JOSE ENRIQUE PANIAGUA CUSTODIO</t>
  </si>
  <si>
    <t>MIGUEL RUIZ CUEVAS</t>
  </si>
  <si>
    <t>WANDA YANET MEDINA GARCIA</t>
  </si>
  <si>
    <t>EBONY CRISTAL PEÑA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</si>
  <si>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</si>
  <si>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</si>
  <si>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</si>
  <si>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</si>
  <si>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</si>
  <si>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</si>
  <si>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</si>
  <si>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</si>
  <si>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ANGELA BEATRIZ URIBE</t>
  </si>
  <si>
    <t>RUBEN EMILIO URIBE JORGE</t>
  </si>
  <si>
    <t>LUIS FELIPE FRANCISCO MORBAN</t>
  </si>
  <si>
    <t>ESMERALYS ESTHER MARTINEZ LUGO</t>
  </si>
  <si>
    <t>GENEROSO ANIBAL CASTILLO VIÑALS</t>
  </si>
  <si>
    <t>INDHIRA DIANINI POPOTEUR CORNIELL</t>
  </si>
  <si>
    <t>CARLOS RAFAEL CASTILLO MATOS</t>
  </si>
  <si>
    <t xml:space="preserve">YESENIA VEROSIMIL MARTINEZ PAULINO </t>
  </si>
  <si>
    <t>ELYSAURIS CASILLA MIESES</t>
  </si>
  <si>
    <t>MARIA ALTAGRACIA DE LOS A. CASTILLO</t>
  </si>
  <si>
    <t>DIVISION DE FORTALECIMIENTO DEL ACCESO A LOS SERVICIOS DE SALUD</t>
  </si>
  <si>
    <t>ASISTENTE DE INVENTARIO Y CONTROL DE FÁRMACOS E INSUMOS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</si>
  <si>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</si>
  <si>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</si>
  <si>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</si>
  <si>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</si>
  <si>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</si>
  <si>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</si>
  <si>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</si>
  <si>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TÉCNICO EN COMPRAS Y CONTRATACIONES</t>
  </si>
  <si>
    <t>DIVISION DE ATENCION Y APOYO A POBLACIONES CLAVES</t>
  </si>
  <si>
    <t>DIVISION JURIDICA</t>
  </si>
  <si>
    <t>ANALISTA LEGAL</t>
  </si>
  <si>
    <t>SECCION DE SERVICIOS GENERALES</t>
  </si>
  <si>
    <t>ENCARGADO DE SERVICIOS GENERALES</t>
  </si>
  <si>
    <t>DIVISION DE RECURSOS HUMANOS</t>
  </si>
  <si>
    <t>ENCARGADO DE LA DIVISION DE RECURSOS HUMANOS</t>
  </si>
  <si>
    <t>TÉCNICO EN CONTROL DE BIENES</t>
  </si>
  <si>
    <t>TÉCNICO DE ACCESO A LA INFORMACIÓN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</si>
  <si>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</si>
  <si>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</si>
  <si>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</si>
  <si>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</si>
  <si>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</si>
  <si>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</si>
  <si>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ENCARGADO DE CONTROL DE BIENES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</si>
  <si>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</si>
  <si>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</si>
  <si>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</si>
  <si>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</si>
  <si>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</si>
  <si>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</si>
  <si>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GENERO</t>
  </si>
  <si>
    <t>NO.</t>
  </si>
  <si>
    <t>NOMBRE</t>
  </si>
  <si>
    <t>DEPARTAMENTO</t>
  </si>
  <si>
    <t>FUNCION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</si>
  <si>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</si>
  <si>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</si>
  <si>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</si>
  <si>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</si>
  <si>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</si>
  <si>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</si>
  <si>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</si>
  <si>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</si>
  <si>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</si>
  <si>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</si>
  <si>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</si>
  <si>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</si>
  <si>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</si>
  <si>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</si>
  <si>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</si>
  <si>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</si>
  <si>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</si>
  <si>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</si>
  <si>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</si>
  <si>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</si>
  <si>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</si>
  <si>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</si>
  <si>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MASCULINO</t>
  </si>
  <si>
    <t>FEMENINO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</si>
  <si>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</si>
  <si>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</si>
  <si>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</si>
  <si>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</si>
  <si>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</si>
  <si>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</si>
  <si>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</si>
  <si>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</si>
  <si>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</si>
  <si>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</si>
  <si>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</si>
  <si>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</si>
  <si>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</si>
  <si>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</si>
  <si>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</si>
  <si>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</si>
  <si>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</si>
  <si>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</si>
  <si>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DESCUENTO ASP CONAVIHSIDA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</si>
  <si>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</si>
  <si>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</si>
  <si>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</si>
  <si>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</si>
  <si>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</si>
  <si>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</si>
  <si>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</si>
  <si>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PARALEGAL</t>
  </si>
  <si>
    <t>31/04/2022</t>
  </si>
  <si>
    <t>CERTIFICO QUE ESTA NOMINA DE PAGO QUE CONSTA DE ***3*** HOJAS, ESTA CORRECTA Y COMPLETA Y QUE LAS PERSONAS ENUMERADAS EN LA MISMA SON LAS QUE A LA FECHA FIGURAN EN LOS RECORDS DE PERSONAL QUE MANTIENE LA CNECC.</t>
  </si>
  <si>
    <t>DESCUENTO DE INAVÍ (OPTICA OVIEDO)</t>
  </si>
  <si>
    <t>INSTITUTO DE AUXILIOS Y VIVIENDAS (INAVI)</t>
  </si>
  <si>
    <t>CLOTILDE ANTONIA SANCHEZ ORTIZ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</si>
  <si>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</si>
  <si>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</si>
  <si>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</si>
  <si>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</si>
  <si>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</si>
  <si>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</si>
  <si>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</si>
  <si>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</si>
  <si>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</si>
  <si>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</si>
  <si>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MARIA JACQUELINE RAMIREZ GONZALEZ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</si>
  <si>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</si>
  <si>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</si>
  <si>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</si>
  <si>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</si>
  <si>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 xml:space="preserve">TOTAL GENERAL: </t>
  </si>
  <si>
    <t>JIMMY ALBERTO GONZALEZ ROMERO</t>
  </si>
  <si>
    <t>SALVADOR ERNESTO ROMERO GARCIA</t>
  </si>
  <si>
    <t>PAGO SUELDO 000004 PERSONAL TEMPORAL EN CARGOS DE CARRERA CORRESPONIENTE AL MES DE MARZO 2022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</si>
</sst>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sz val="16"/>
      <name val="Calibri"/>
      <family val="2"/>
    </font>
    <font>
      <b/>
      <sz val="11"/>
      <color indexed="9"/>
      <name val="Arial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1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177" fontId="63" fillId="33" borderId="10" xfId="0" applyNumberFormat="1" applyFont="1" applyFill="1" applyBorder="1" applyAlignment="1">
      <alignment horizontal="center" vertical="center"/>
    </xf>
    <xf numFmtId="177" fontId="63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vertical="center" wrapText="1"/>
    </xf>
    <xf numFmtId="177" fontId="64" fillId="0" borderId="12" xfId="0" applyNumberFormat="1" applyFont="1" applyFill="1" applyBorder="1" applyAlignment="1">
      <alignment horizontal="center" vertical="center" wrapText="1"/>
    </xf>
    <xf numFmtId="14" fontId="64" fillId="0" borderId="12" xfId="0" applyNumberFormat="1" applyFont="1" applyFill="1" applyBorder="1" applyAlignment="1">
      <alignment horizontal="center" vertical="center" wrapText="1"/>
    </xf>
    <xf numFmtId="177" fontId="64" fillId="0" borderId="12" xfId="0" applyNumberFormat="1" applyFont="1" applyFill="1" applyBorder="1" applyAlignment="1">
      <alignment horizontal="center" vertical="center"/>
    </xf>
    <xf numFmtId="177" fontId="64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4" fillId="0" borderId="13" xfId="0" applyNumberFormat="1" applyFont="1" applyFill="1" applyBorder="1" applyAlignment="1">
      <alignment horizontal="center" vertical="center"/>
    </xf>
    <xf numFmtId="177" fontId="64" fillId="0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43" fontId="8" fillId="34" borderId="12" xfId="49" applyFont="1" applyFill="1" applyBorder="1" applyAlignment="1">
      <alignment horizontal="center" vertical="center"/>
    </xf>
    <xf numFmtId="43" fontId="38" fillId="0" borderId="12" xfId="49" applyFont="1" applyBorder="1" applyAlignment="1">
      <alignment vertical="center"/>
    </xf>
    <xf numFmtId="43" fontId="9" fillId="0" borderId="12" xfId="49" applyFont="1" applyBorder="1" applyAlignment="1">
      <alignment vertical="center"/>
    </xf>
    <xf numFmtId="0" fontId="9" fillId="0" borderId="0" xfId="0" applyFont="1" applyBorder="1" applyAlignment="1">
      <alignment horizontal="left" wrapText="1"/>
    </xf>
    <xf numFmtId="43" fontId="39" fillId="0" borderId="12" xfId="49" applyFont="1" applyBorder="1" applyAlignment="1">
      <alignment vertical="center"/>
    </xf>
    <xf numFmtId="43" fontId="3" fillId="0" borderId="12" xfId="49" applyFont="1" applyBorder="1" applyAlignment="1">
      <alignment vertical="center"/>
    </xf>
    <xf numFmtId="43" fontId="65" fillId="35" borderId="12" xfId="49" applyFont="1" applyFill="1" applyBorder="1" applyAlignment="1">
      <alignment vertical="center"/>
    </xf>
    <xf numFmtId="177" fontId="64" fillId="0" borderId="12" xfId="0" applyNumberFormat="1" applyFont="1" applyFill="1" applyBorder="1" applyAlignment="1">
      <alignment horizontal="right" vertical="center" wrapText="1"/>
    </xf>
    <xf numFmtId="177" fontId="64" fillId="0" borderId="14" xfId="0" applyNumberFormat="1" applyFont="1" applyFill="1" applyBorder="1" applyAlignment="1">
      <alignment horizontal="right" vertical="center" wrapText="1"/>
    </xf>
    <xf numFmtId="3" fontId="64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vertical="center" wrapText="1"/>
    </xf>
    <xf numFmtId="177" fontId="64" fillId="0" borderId="15" xfId="0" applyNumberFormat="1" applyFont="1" applyFill="1" applyBorder="1" applyAlignment="1">
      <alignment horizontal="center" vertical="center" wrapText="1"/>
    </xf>
    <xf numFmtId="177" fontId="64" fillId="0" borderId="15" xfId="0" applyNumberFormat="1" applyFont="1" applyFill="1" applyBorder="1" applyAlignment="1">
      <alignment horizontal="right" vertical="center" wrapText="1"/>
    </xf>
    <xf numFmtId="177" fontId="64" fillId="0" borderId="16" xfId="0" applyNumberFormat="1" applyFont="1" applyFill="1" applyBorder="1" applyAlignment="1">
      <alignment horizontal="right" vertical="center" wrapText="1"/>
    </xf>
    <xf numFmtId="3" fontId="64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4" fillId="0" borderId="18" xfId="0" applyFont="1" applyFill="1" applyBorder="1" applyAlignment="1">
      <alignment vertical="center" wrapText="1"/>
    </xf>
    <xf numFmtId="177" fontId="64" fillId="0" borderId="18" xfId="0" applyNumberFormat="1" applyFont="1" applyFill="1" applyBorder="1" applyAlignment="1">
      <alignment horizontal="center" vertical="center" wrapText="1"/>
    </xf>
    <xf numFmtId="177" fontId="64" fillId="0" borderId="18" xfId="0" applyNumberFormat="1" applyFont="1" applyFill="1" applyBorder="1" applyAlignment="1">
      <alignment horizontal="right" vertical="center" wrapText="1"/>
    </xf>
    <xf numFmtId="177" fontId="64" fillId="0" borderId="19" xfId="0" applyNumberFormat="1" applyFont="1" applyFill="1" applyBorder="1" applyAlignment="1">
      <alignment horizontal="right" vertical="center" wrapText="1"/>
    </xf>
    <xf numFmtId="3" fontId="64" fillId="0" borderId="20" xfId="0" applyNumberFormat="1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14" fontId="64" fillId="0" borderId="15" xfId="0" applyNumberFormat="1" applyFont="1" applyFill="1" applyBorder="1" applyAlignment="1">
      <alignment horizontal="center" vertical="center" wrapText="1"/>
    </xf>
    <xf numFmtId="14" fontId="64" fillId="0" borderId="18" xfId="0" applyNumberFormat="1" applyFont="1" applyFill="1" applyBorder="1" applyAlignment="1">
      <alignment horizontal="center" vertical="center" wrapText="1"/>
    </xf>
    <xf numFmtId="177" fontId="64" fillId="0" borderId="22" xfId="0" applyNumberFormat="1" applyFont="1" applyFill="1" applyBorder="1" applyAlignment="1">
      <alignment horizontal="left" vertical="center" wrapText="1"/>
    </xf>
    <xf numFmtId="177" fontId="64" fillId="0" borderId="23" xfId="0" applyNumberFormat="1" applyFont="1" applyFill="1" applyBorder="1" applyAlignment="1">
      <alignment horizontal="left" vertical="center" wrapText="1"/>
    </xf>
    <xf numFmtId="177" fontId="10" fillId="0" borderId="23" xfId="0" applyNumberFormat="1" applyFont="1" applyFill="1" applyBorder="1" applyAlignment="1">
      <alignment horizontal="left" vertical="center" wrapText="1"/>
    </xf>
    <xf numFmtId="177" fontId="64" fillId="0" borderId="23" xfId="0" applyNumberFormat="1" applyFont="1" applyFill="1" applyBorder="1" applyAlignment="1">
      <alignment horizontal="left" vertical="top" wrapText="1"/>
    </xf>
    <xf numFmtId="177" fontId="64" fillId="0" borderId="24" xfId="0" applyNumberFormat="1" applyFont="1" applyFill="1" applyBorder="1" applyAlignment="1">
      <alignment horizontal="left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43" fontId="67" fillId="36" borderId="12" xfId="49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177" fontId="64" fillId="0" borderId="15" xfId="0" applyNumberFormat="1" applyFont="1" applyFill="1" applyBorder="1" applyAlignment="1">
      <alignment horizontal="center" vertical="center"/>
    </xf>
    <xf numFmtId="177" fontId="64" fillId="0" borderId="15" xfId="0" applyNumberFormat="1" applyFont="1" applyFill="1" applyBorder="1" applyAlignment="1">
      <alignment horizontal="right" vertical="center"/>
    </xf>
    <xf numFmtId="177" fontId="64" fillId="0" borderId="16" xfId="0" applyNumberFormat="1" applyFont="1" applyFill="1" applyBorder="1" applyAlignment="1">
      <alignment horizontal="right" vertical="center"/>
    </xf>
    <xf numFmtId="3" fontId="64" fillId="0" borderId="17" xfId="0" applyNumberFormat="1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vertical="center" wrapText="1"/>
    </xf>
    <xf numFmtId="177" fontId="64" fillId="0" borderId="21" xfId="0" applyNumberFormat="1" applyFont="1" applyFill="1" applyBorder="1" applyAlignment="1">
      <alignment horizontal="center" vertical="center" wrapText="1"/>
    </xf>
    <xf numFmtId="14" fontId="64" fillId="0" borderId="21" xfId="0" applyNumberFormat="1" applyFont="1" applyFill="1" applyBorder="1" applyAlignment="1">
      <alignment horizontal="center" vertical="center" wrapText="1"/>
    </xf>
    <xf numFmtId="177" fontId="64" fillId="0" borderId="21" xfId="0" applyNumberFormat="1" applyFont="1" applyFill="1" applyBorder="1" applyAlignment="1">
      <alignment horizontal="center" vertical="center"/>
    </xf>
    <xf numFmtId="177" fontId="64" fillId="0" borderId="21" xfId="0" applyNumberFormat="1" applyFont="1" applyFill="1" applyBorder="1" applyAlignment="1">
      <alignment horizontal="right" vertical="center"/>
    </xf>
    <xf numFmtId="177" fontId="64" fillId="0" borderId="28" xfId="0" applyNumberFormat="1" applyFont="1" applyFill="1" applyBorder="1" applyAlignment="1">
      <alignment horizontal="right" vertical="center"/>
    </xf>
    <xf numFmtId="3" fontId="64" fillId="0" borderId="29" xfId="0" applyNumberFormat="1" applyFont="1" applyFill="1" applyBorder="1" applyAlignment="1">
      <alignment horizontal="center" vertical="center"/>
    </xf>
    <xf numFmtId="177" fontId="63" fillId="33" borderId="30" xfId="0" applyNumberFormat="1" applyFont="1" applyFill="1" applyBorder="1" applyAlignment="1">
      <alignment horizontal="center" vertical="center"/>
    </xf>
    <xf numFmtId="177" fontId="63" fillId="33" borderId="30" xfId="0" applyNumberFormat="1" applyFont="1" applyFill="1" applyBorder="1" applyAlignment="1">
      <alignment vertical="center"/>
    </xf>
    <xf numFmtId="3" fontId="8" fillId="33" borderId="31" xfId="0" applyNumberFormat="1" applyFont="1" applyFill="1" applyBorder="1" applyAlignment="1">
      <alignment horizontal="center" vertical="center"/>
    </xf>
    <xf numFmtId="177" fontId="64" fillId="0" borderId="32" xfId="0" applyNumberFormat="1" applyFont="1" applyFill="1" applyBorder="1" applyAlignment="1">
      <alignment horizontal="left" vertical="center" wrapText="1"/>
    </xf>
    <xf numFmtId="0" fontId="4" fillId="0" borderId="33" xfId="49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77" fontId="4" fillId="33" borderId="21" xfId="0" applyNumberFormat="1" applyFont="1" applyFill="1" applyBorder="1" applyAlignment="1">
      <alignment horizontal="center" vertical="center" wrapText="1"/>
    </xf>
    <xf numFmtId="177" fontId="4" fillId="33" borderId="36" xfId="0" applyNumberFormat="1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43" fontId="8" fillId="33" borderId="12" xfId="49" applyFont="1" applyFill="1" applyBorder="1" applyAlignment="1">
      <alignment horizontal="center" vertical="center"/>
    </xf>
    <xf numFmtId="43" fontId="13" fillId="0" borderId="12" xfId="49" applyFont="1" applyBorder="1" applyAlignment="1">
      <alignment vertical="center"/>
    </xf>
    <xf numFmtId="43" fontId="14" fillId="34" borderId="12" xfId="49" applyFont="1" applyFill="1" applyBorder="1" applyAlignment="1">
      <alignment horizontal="center" vertical="center"/>
    </xf>
    <xf numFmtId="43" fontId="13" fillId="0" borderId="12" xfId="49" applyFont="1" applyBorder="1" applyAlignment="1">
      <alignment horizontal="left" vertical="center"/>
    </xf>
    <xf numFmtId="43" fontId="13" fillId="0" borderId="45" xfId="49" applyFont="1" applyBorder="1" applyAlignment="1">
      <alignment horizontal="left" vertical="center"/>
    </xf>
    <xf numFmtId="43" fontId="13" fillId="0" borderId="23" xfId="49" applyFont="1" applyBorder="1" applyAlignment="1">
      <alignment horizontal="left" vertical="center"/>
    </xf>
    <xf numFmtId="43" fontId="4" fillId="0" borderId="46" xfId="49" applyFont="1" applyBorder="1" applyAlignment="1">
      <alignment horizontal="center" vertical="center"/>
    </xf>
    <xf numFmtId="43" fontId="4" fillId="0" borderId="47" xfId="49" applyFont="1" applyBorder="1" applyAlignment="1">
      <alignment horizontal="center" vertical="center"/>
    </xf>
    <xf numFmtId="43" fontId="15" fillId="0" borderId="12" xfId="49" applyFont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6" borderId="0" xfId="0" applyFont="1" applyFill="1" applyAlignment="1">
      <alignment horizontal="center" vertical="center" wrapText="1"/>
    </xf>
    <xf numFmtId="43" fontId="15" fillId="0" borderId="12" xfId="49" applyFont="1" applyBorder="1" applyAlignment="1">
      <alignment horizontal="left" vertical="center"/>
    </xf>
    <xf numFmtId="43" fontId="5" fillId="7" borderId="12" xfId="49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177" fontId="64" fillId="34" borderId="12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57150</xdr:rowOff>
    </xdr:from>
    <xdr:to>
      <xdr:col>10</xdr:col>
      <xdr:colOff>590550</xdr:colOff>
      <xdr:row>1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5715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0</xdr:rowOff>
    </xdr:from>
    <xdr:to>
      <xdr:col>10</xdr:col>
      <xdr:colOff>657225</xdr:colOff>
      <xdr:row>1</xdr:row>
      <xdr:rowOff>1428750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0"/>
          <a:ext cx="21336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="70" zoomScaleNormal="70" zoomScaleSheetLayoutView="40" workbookViewId="0" topLeftCell="G31">
      <selection activeCell="X36" sqref="X36"/>
    </sheetView>
  </sheetViews>
  <sheetFormatPr defaultColWidth="9.140625" defaultRowHeight="12.75"/>
  <cols>
    <col min="1" max="1" width="5.8515625" style="17" customWidth="1"/>
    <col min="2" max="2" width="36.7109375" style="17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1.57421875" style="0" bestFit="1" customWidth="1"/>
    <col min="8" max="8" width="11.7109375" style="0" customWidth="1"/>
    <col min="9" max="9" width="19.28125" style="0" customWidth="1"/>
    <col min="10" max="10" width="14.7109375" style="3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1" customWidth="1"/>
    <col min="16" max="16" width="16.421875" style="0" customWidth="1"/>
    <col min="17" max="17" width="15.421875" style="2" customWidth="1"/>
    <col min="18" max="18" width="17.28125" style="2" customWidth="1"/>
    <col min="19" max="19" width="12.421875" style="0" customWidth="1"/>
    <col min="20" max="20" width="17.421875" style="0" customWidth="1"/>
    <col min="21" max="21" width="18.140625" style="0" customWidth="1"/>
    <col min="22" max="22" width="15.7109375" style="0" customWidth="1"/>
    <col min="23" max="23" width="16.8515625" style="0" customWidth="1"/>
    <col min="24" max="24" width="11.421875" style="0" customWidth="1"/>
    <col min="25" max="26" width="9.140625" style="16" customWidth="1"/>
  </cols>
  <sheetData>
    <row r="1" spans="1:24" ht="142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21" customHeight="1">
      <c r="A2" s="113" t="s">
        <v>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24" ht="21" customHeight="1">
      <c r="A3" s="106" t="s">
        <v>96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7.25" customHeight="1">
      <c r="A4" s="106" t="s">
        <v>145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24" customHeight="1" thickBot="1">
      <c r="A5" s="112" t="s">
        <v>97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6" s="45" customFormat="1" ht="42" customHeight="1">
      <c r="A6" s="131" t="s">
        <v>67</v>
      </c>
      <c r="B6" s="107" t="s">
        <v>68</v>
      </c>
      <c r="C6" s="109" t="s">
        <v>69</v>
      </c>
      <c r="D6" s="109" t="s">
        <v>70</v>
      </c>
      <c r="E6" s="109" t="s">
        <v>71</v>
      </c>
      <c r="F6" s="109" t="s">
        <v>66</v>
      </c>
      <c r="G6" s="127" t="s">
        <v>72</v>
      </c>
      <c r="H6" s="128"/>
      <c r="I6" s="115" t="s">
        <v>75</v>
      </c>
      <c r="J6" s="115" t="s">
        <v>76</v>
      </c>
      <c r="K6" s="115" t="s">
        <v>77</v>
      </c>
      <c r="L6" s="133" t="s">
        <v>78</v>
      </c>
      <c r="M6" s="109" t="s">
        <v>83</v>
      </c>
      <c r="N6" s="109"/>
      <c r="O6" s="109"/>
      <c r="P6" s="109"/>
      <c r="Q6" s="109"/>
      <c r="R6" s="109"/>
      <c r="S6" s="109"/>
      <c r="T6" s="109"/>
      <c r="U6" s="115" t="s">
        <v>88</v>
      </c>
      <c r="V6" s="115"/>
      <c r="W6" s="121" t="s">
        <v>89</v>
      </c>
      <c r="X6" s="124" t="s">
        <v>90</v>
      </c>
      <c r="Y6" s="30"/>
      <c r="Z6" s="30"/>
    </row>
    <row r="7" spans="1:26" s="45" customFormat="1" ht="47.25" customHeight="1">
      <c r="A7" s="132"/>
      <c r="B7" s="108"/>
      <c r="C7" s="110" t="s">
        <v>1</v>
      </c>
      <c r="D7" s="110"/>
      <c r="E7" s="110" t="s">
        <v>0</v>
      </c>
      <c r="F7" s="110"/>
      <c r="G7" s="129"/>
      <c r="H7" s="130"/>
      <c r="I7" s="114"/>
      <c r="J7" s="114"/>
      <c r="K7" s="114"/>
      <c r="L7" s="134"/>
      <c r="M7" s="114" t="s">
        <v>79</v>
      </c>
      <c r="N7" s="114"/>
      <c r="O7" s="114" t="s">
        <v>82</v>
      </c>
      <c r="P7" s="114" t="s">
        <v>95</v>
      </c>
      <c r="Q7" s="114"/>
      <c r="R7" s="117" t="s">
        <v>124</v>
      </c>
      <c r="S7" s="114" t="s">
        <v>86</v>
      </c>
      <c r="T7" s="114" t="s">
        <v>87</v>
      </c>
      <c r="U7" s="114" t="s">
        <v>92</v>
      </c>
      <c r="V7" s="114" t="s">
        <v>91</v>
      </c>
      <c r="W7" s="122"/>
      <c r="X7" s="125"/>
      <c r="Y7" s="30"/>
      <c r="Z7" s="30"/>
    </row>
    <row r="8" spans="1:26" s="45" customFormat="1" ht="62.25" customHeight="1" thickBot="1">
      <c r="A8" s="132"/>
      <c r="B8" s="108"/>
      <c r="C8" s="111"/>
      <c r="D8" s="111"/>
      <c r="E8" s="111"/>
      <c r="F8" s="111"/>
      <c r="G8" s="73" t="s">
        <v>73</v>
      </c>
      <c r="H8" s="73" t="s">
        <v>74</v>
      </c>
      <c r="I8" s="116"/>
      <c r="J8" s="116"/>
      <c r="K8" s="116"/>
      <c r="L8" s="134"/>
      <c r="M8" s="74" t="s">
        <v>80</v>
      </c>
      <c r="N8" s="74" t="s">
        <v>81</v>
      </c>
      <c r="O8" s="116"/>
      <c r="P8" s="74" t="s">
        <v>84</v>
      </c>
      <c r="Q8" s="71" t="s">
        <v>85</v>
      </c>
      <c r="R8" s="118"/>
      <c r="S8" s="116"/>
      <c r="T8" s="116"/>
      <c r="U8" s="116"/>
      <c r="V8" s="116"/>
      <c r="W8" s="123"/>
      <c r="X8" s="126"/>
      <c r="Y8" s="30"/>
      <c r="Z8" s="30"/>
    </row>
    <row r="9" spans="1:26" s="65" customFormat="1" ht="41.25">
      <c r="A9" s="82">
        <f>A8+1</f>
        <v>1</v>
      </c>
      <c r="B9" s="77" t="s">
        <v>16</v>
      </c>
      <c r="C9" s="59" t="s">
        <v>53</v>
      </c>
      <c r="D9" s="59" t="s">
        <v>54</v>
      </c>
      <c r="E9" s="60" t="s">
        <v>65</v>
      </c>
      <c r="F9" s="60" t="s">
        <v>94</v>
      </c>
      <c r="G9" s="75">
        <v>44520</v>
      </c>
      <c r="H9" s="75">
        <v>44701</v>
      </c>
      <c r="I9" s="60">
        <v>185000</v>
      </c>
      <c r="J9" s="61">
        <v>32269.54</v>
      </c>
      <c r="K9" s="61">
        <v>25</v>
      </c>
      <c r="L9" s="61">
        <v>100</v>
      </c>
      <c r="M9" s="61">
        <f aca="true" t="shared" si="0" ref="M9:M30">+I9*2.87%</f>
        <v>5309.5</v>
      </c>
      <c r="N9" s="61">
        <f aca="true" t="shared" si="1" ref="N9:N30">+I9*7.1%</f>
        <v>13134.999999999998</v>
      </c>
      <c r="O9" s="61">
        <f>65050*1.1%</f>
        <v>715.5500000000001</v>
      </c>
      <c r="P9" s="61">
        <f>162625*3.04%</f>
        <v>4943.8</v>
      </c>
      <c r="Q9" s="61">
        <f>162625*7.09%</f>
        <v>11530.112500000001</v>
      </c>
      <c r="R9" s="60"/>
      <c r="S9" s="61">
        <v>0</v>
      </c>
      <c r="T9" s="61">
        <f aca="true" t="shared" si="2" ref="T9:T30">SUM(M9:S9)</f>
        <v>35633.9625</v>
      </c>
      <c r="U9" s="61">
        <f aca="true" t="shared" si="3" ref="U9:U30">+M9+P9</f>
        <v>10253.3</v>
      </c>
      <c r="V9" s="61">
        <f aca="true" t="shared" si="4" ref="V9:V30">+N9+O9+Q9</f>
        <v>25380.6625</v>
      </c>
      <c r="W9" s="62">
        <f>+I9-U9-J9-K9-L9-S9-R9</f>
        <v>142352.16</v>
      </c>
      <c r="X9" s="63">
        <v>121</v>
      </c>
      <c r="Y9" s="64"/>
      <c r="Z9" s="64"/>
    </row>
    <row r="10" spans="1:26" s="57" customFormat="1" ht="41.25">
      <c r="A10" s="83">
        <f>A9+1</f>
        <v>2</v>
      </c>
      <c r="B10" s="78" t="s">
        <v>24</v>
      </c>
      <c r="C10" s="35" t="s">
        <v>53</v>
      </c>
      <c r="D10" s="35" t="s">
        <v>60</v>
      </c>
      <c r="E10" s="36" t="s">
        <v>65</v>
      </c>
      <c r="F10" s="36" t="s">
        <v>94</v>
      </c>
      <c r="G10" s="37">
        <v>44410</v>
      </c>
      <c r="H10" s="37">
        <v>44594</v>
      </c>
      <c r="I10" s="36">
        <v>40000</v>
      </c>
      <c r="J10" s="53">
        <v>442.65</v>
      </c>
      <c r="K10" s="53">
        <v>25</v>
      </c>
      <c r="L10" s="53">
        <v>100</v>
      </c>
      <c r="M10" s="53">
        <f t="shared" si="0"/>
        <v>1148</v>
      </c>
      <c r="N10" s="53">
        <f t="shared" si="1"/>
        <v>2839.9999999999995</v>
      </c>
      <c r="O10" s="53">
        <f>+I10*1.1%</f>
        <v>440.00000000000006</v>
      </c>
      <c r="P10" s="53">
        <f aca="true" t="shared" si="5" ref="P10:P30">+I10*3.04%</f>
        <v>1216</v>
      </c>
      <c r="Q10" s="53">
        <f aca="true" t="shared" si="6" ref="Q10:Q30">+I10*7.09%</f>
        <v>2836</v>
      </c>
      <c r="R10" s="36">
        <v>733.33</v>
      </c>
      <c r="S10" s="53"/>
      <c r="T10" s="53">
        <f t="shared" si="2"/>
        <v>9213.33</v>
      </c>
      <c r="U10" s="53">
        <f t="shared" si="3"/>
        <v>2364</v>
      </c>
      <c r="V10" s="53">
        <f t="shared" si="4"/>
        <v>6116</v>
      </c>
      <c r="W10" s="54">
        <f aca="true" t="shared" si="7" ref="W10:W30">+I10-U10-J10-K10-L10-S10-R10</f>
        <v>36335.02</v>
      </c>
      <c r="X10" s="55">
        <v>121</v>
      </c>
      <c r="Y10" s="56"/>
      <c r="Z10" s="56"/>
    </row>
    <row r="11" spans="1:26" s="57" customFormat="1" ht="41.25">
      <c r="A11" s="83">
        <f>A10+1</f>
        <v>3</v>
      </c>
      <c r="B11" s="78" t="s">
        <v>26</v>
      </c>
      <c r="C11" s="35" t="s">
        <v>53</v>
      </c>
      <c r="D11" s="35" t="s">
        <v>60</v>
      </c>
      <c r="E11" s="36" t="s">
        <v>65</v>
      </c>
      <c r="F11" s="36" t="s">
        <v>93</v>
      </c>
      <c r="G11" s="37">
        <v>44410</v>
      </c>
      <c r="H11" s="37">
        <v>44594</v>
      </c>
      <c r="I11" s="36">
        <v>40000</v>
      </c>
      <c r="J11" s="53">
        <v>442.65</v>
      </c>
      <c r="K11" s="53">
        <v>25</v>
      </c>
      <c r="L11" s="53">
        <v>100</v>
      </c>
      <c r="M11" s="53">
        <f t="shared" si="0"/>
        <v>1148</v>
      </c>
      <c r="N11" s="53">
        <f t="shared" si="1"/>
        <v>2839.9999999999995</v>
      </c>
      <c r="O11" s="53">
        <f>+I11*1.1%</f>
        <v>440.00000000000006</v>
      </c>
      <c r="P11" s="53">
        <f t="shared" si="5"/>
        <v>1216</v>
      </c>
      <c r="Q11" s="53">
        <f t="shared" si="6"/>
        <v>2836</v>
      </c>
      <c r="R11" s="36">
        <v>2666.66</v>
      </c>
      <c r="S11" s="53"/>
      <c r="T11" s="53">
        <f t="shared" si="2"/>
        <v>11146.66</v>
      </c>
      <c r="U11" s="53">
        <f t="shared" si="3"/>
        <v>2364</v>
      </c>
      <c r="V11" s="53">
        <f t="shared" si="4"/>
        <v>6116</v>
      </c>
      <c r="W11" s="54">
        <f t="shared" si="7"/>
        <v>34401.69</v>
      </c>
      <c r="X11" s="55">
        <v>121</v>
      </c>
      <c r="Y11" s="56"/>
      <c r="Z11" s="56"/>
    </row>
    <row r="12" spans="1:26" s="57" customFormat="1" ht="41.25">
      <c r="A12" s="83">
        <f aca="true" t="shared" si="8" ref="A12:A28">A11+1</f>
        <v>4</v>
      </c>
      <c r="B12" s="79" t="s">
        <v>28</v>
      </c>
      <c r="C12" s="40" t="s">
        <v>38</v>
      </c>
      <c r="D12" s="40" t="s">
        <v>39</v>
      </c>
      <c r="E12" s="36" t="s">
        <v>65</v>
      </c>
      <c r="F12" s="36" t="s">
        <v>93</v>
      </c>
      <c r="G12" s="37">
        <v>44532</v>
      </c>
      <c r="H12" s="37">
        <v>44714</v>
      </c>
      <c r="I12" s="36">
        <v>80000</v>
      </c>
      <c r="J12" s="53">
        <v>7400.87</v>
      </c>
      <c r="K12" s="53">
        <v>25</v>
      </c>
      <c r="L12" s="53">
        <v>100</v>
      </c>
      <c r="M12" s="53">
        <f t="shared" si="0"/>
        <v>2296</v>
      </c>
      <c r="N12" s="53">
        <f t="shared" si="1"/>
        <v>5679.999999999999</v>
      </c>
      <c r="O12" s="53">
        <f>65050*1.1%</f>
        <v>715.5500000000001</v>
      </c>
      <c r="P12" s="53">
        <f t="shared" si="5"/>
        <v>2432</v>
      </c>
      <c r="Q12" s="53">
        <f t="shared" si="6"/>
        <v>5672</v>
      </c>
      <c r="R12" s="36"/>
      <c r="S12" s="53"/>
      <c r="T12" s="53">
        <f t="shared" si="2"/>
        <v>16795.55</v>
      </c>
      <c r="U12" s="53">
        <f t="shared" si="3"/>
        <v>4728</v>
      </c>
      <c r="V12" s="53">
        <f t="shared" si="4"/>
        <v>12067.55</v>
      </c>
      <c r="W12" s="54">
        <f t="shared" si="7"/>
        <v>67746.13</v>
      </c>
      <c r="X12" s="58">
        <v>121</v>
      </c>
      <c r="Y12" s="56"/>
      <c r="Z12" s="56"/>
    </row>
    <row r="13" spans="1:26" s="57" customFormat="1" ht="41.25">
      <c r="A13" s="83">
        <f t="shared" si="8"/>
        <v>5</v>
      </c>
      <c r="B13" s="79" t="s">
        <v>30</v>
      </c>
      <c r="C13" s="40" t="s">
        <v>38</v>
      </c>
      <c r="D13" s="40" t="s">
        <v>41</v>
      </c>
      <c r="E13" s="36" t="s">
        <v>65</v>
      </c>
      <c r="F13" s="36" t="s">
        <v>93</v>
      </c>
      <c r="G13" s="37">
        <v>44562</v>
      </c>
      <c r="H13" s="37">
        <v>44742</v>
      </c>
      <c r="I13" s="36">
        <v>50000</v>
      </c>
      <c r="J13" s="53">
        <v>1854</v>
      </c>
      <c r="K13" s="53">
        <v>25</v>
      </c>
      <c r="L13" s="53">
        <v>100</v>
      </c>
      <c r="M13" s="53">
        <f t="shared" si="0"/>
        <v>1435</v>
      </c>
      <c r="N13" s="53">
        <f t="shared" si="1"/>
        <v>3549.9999999999995</v>
      </c>
      <c r="O13" s="53">
        <f>I13*1.1%</f>
        <v>550</v>
      </c>
      <c r="P13" s="53">
        <f t="shared" si="5"/>
        <v>1520</v>
      </c>
      <c r="Q13" s="53">
        <f t="shared" si="6"/>
        <v>3545.0000000000005</v>
      </c>
      <c r="R13" s="36"/>
      <c r="S13" s="53"/>
      <c r="T13" s="53">
        <f t="shared" si="2"/>
        <v>10600</v>
      </c>
      <c r="U13" s="53">
        <f t="shared" si="3"/>
        <v>2955</v>
      </c>
      <c r="V13" s="53">
        <f t="shared" si="4"/>
        <v>7645</v>
      </c>
      <c r="W13" s="54">
        <f t="shared" si="7"/>
        <v>45066</v>
      </c>
      <c r="X13" s="58">
        <v>121</v>
      </c>
      <c r="Y13" s="56"/>
      <c r="Z13" s="56"/>
    </row>
    <row r="14" spans="1:26" s="57" customFormat="1" ht="41.25">
      <c r="A14" s="83">
        <f t="shared" si="8"/>
        <v>6</v>
      </c>
      <c r="B14" s="78" t="s">
        <v>15</v>
      </c>
      <c r="C14" s="40" t="s">
        <v>38</v>
      </c>
      <c r="D14" s="35" t="s">
        <v>52</v>
      </c>
      <c r="E14" s="36" t="s">
        <v>65</v>
      </c>
      <c r="F14" s="36" t="s">
        <v>94</v>
      </c>
      <c r="G14" s="37">
        <v>44520</v>
      </c>
      <c r="H14" s="37">
        <v>44701</v>
      </c>
      <c r="I14" s="36">
        <v>41617.79</v>
      </c>
      <c r="J14" s="53">
        <v>670.98</v>
      </c>
      <c r="K14" s="53">
        <v>25</v>
      </c>
      <c r="L14" s="53">
        <v>100</v>
      </c>
      <c r="M14" s="53">
        <f t="shared" si="0"/>
        <v>1194.430573</v>
      </c>
      <c r="N14" s="53">
        <f t="shared" si="1"/>
        <v>2954.86309</v>
      </c>
      <c r="O14" s="53">
        <f>+I14*1.1%</f>
        <v>457.79569000000004</v>
      </c>
      <c r="P14" s="53">
        <f t="shared" si="5"/>
        <v>1265.180816</v>
      </c>
      <c r="Q14" s="53">
        <f t="shared" si="6"/>
        <v>2950.7013110000003</v>
      </c>
      <c r="R14" s="36"/>
      <c r="S14" s="53">
        <v>0</v>
      </c>
      <c r="T14" s="53">
        <f t="shared" si="2"/>
        <v>8822.97148</v>
      </c>
      <c r="U14" s="53">
        <f t="shared" si="3"/>
        <v>2459.611389</v>
      </c>
      <c r="V14" s="53">
        <f t="shared" si="4"/>
        <v>6363.3600910000005</v>
      </c>
      <c r="W14" s="54">
        <f t="shared" si="7"/>
        <v>38362.198611</v>
      </c>
      <c r="X14" s="55">
        <v>121</v>
      </c>
      <c r="Y14" s="56"/>
      <c r="Z14" s="56"/>
    </row>
    <row r="15" spans="1:26" s="57" customFormat="1" ht="41.25">
      <c r="A15" s="83">
        <f t="shared" si="8"/>
        <v>7</v>
      </c>
      <c r="B15" s="78" t="s">
        <v>21</v>
      </c>
      <c r="C15" s="35" t="s">
        <v>38</v>
      </c>
      <c r="D15" s="35" t="s">
        <v>59</v>
      </c>
      <c r="E15" s="36" t="s">
        <v>65</v>
      </c>
      <c r="F15" s="36" t="s">
        <v>93</v>
      </c>
      <c r="G15" s="37">
        <v>44570</v>
      </c>
      <c r="H15" s="37">
        <v>44751</v>
      </c>
      <c r="I15" s="36">
        <v>120000</v>
      </c>
      <c r="J15" s="53">
        <v>16809.87</v>
      </c>
      <c r="K15" s="53">
        <v>25</v>
      </c>
      <c r="L15" s="53">
        <v>100</v>
      </c>
      <c r="M15" s="53">
        <f t="shared" si="0"/>
        <v>3444</v>
      </c>
      <c r="N15" s="53">
        <f t="shared" si="1"/>
        <v>8520</v>
      </c>
      <c r="O15" s="53">
        <f>65050*1.1%</f>
        <v>715.5500000000001</v>
      </c>
      <c r="P15" s="53">
        <f t="shared" si="5"/>
        <v>3648</v>
      </c>
      <c r="Q15" s="53">
        <f t="shared" si="6"/>
        <v>8508</v>
      </c>
      <c r="R15" s="36"/>
      <c r="S15" s="53"/>
      <c r="T15" s="53">
        <f t="shared" si="2"/>
        <v>24835.55</v>
      </c>
      <c r="U15" s="53">
        <f t="shared" si="3"/>
        <v>7092</v>
      </c>
      <c r="V15" s="53">
        <f t="shared" si="4"/>
        <v>17743.55</v>
      </c>
      <c r="W15" s="54">
        <f t="shared" si="7"/>
        <v>95973.13</v>
      </c>
      <c r="X15" s="55">
        <v>121</v>
      </c>
      <c r="Y15" s="56"/>
      <c r="Z15" s="56"/>
    </row>
    <row r="16" spans="1:26" s="57" customFormat="1" ht="41.25">
      <c r="A16" s="83">
        <f>A15+1</f>
        <v>8</v>
      </c>
      <c r="B16" s="78" t="s">
        <v>19</v>
      </c>
      <c r="C16" s="35" t="s">
        <v>56</v>
      </c>
      <c r="D16" s="35" t="s">
        <v>57</v>
      </c>
      <c r="E16" s="36" t="s">
        <v>65</v>
      </c>
      <c r="F16" s="36" t="s">
        <v>94</v>
      </c>
      <c r="G16" s="37">
        <v>44520</v>
      </c>
      <c r="H16" s="37">
        <v>44701</v>
      </c>
      <c r="I16" s="36">
        <v>95000</v>
      </c>
      <c r="J16" s="53">
        <v>10929.24</v>
      </c>
      <c r="K16" s="53">
        <v>25</v>
      </c>
      <c r="L16" s="53">
        <v>100</v>
      </c>
      <c r="M16" s="53">
        <f t="shared" si="0"/>
        <v>2726.5</v>
      </c>
      <c r="N16" s="53">
        <f t="shared" si="1"/>
        <v>6744.999999999999</v>
      </c>
      <c r="O16" s="53">
        <f>65050*1.1%</f>
        <v>715.5500000000001</v>
      </c>
      <c r="P16" s="53">
        <f t="shared" si="5"/>
        <v>2888</v>
      </c>
      <c r="Q16" s="53">
        <f t="shared" si="6"/>
        <v>6735.5</v>
      </c>
      <c r="R16" s="36"/>
      <c r="S16" s="53"/>
      <c r="T16" s="53">
        <f t="shared" si="2"/>
        <v>19810.55</v>
      </c>
      <c r="U16" s="53">
        <f t="shared" si="3"/>
        <v>5614.5</v>
      </c>
      <c r="V16" s="53">
        <f t="shared" si="4"/>
        <v>14196.05</v>
      </c>
      <c r="W16" s="54">
        <f t="shared" si="7"/>
        <v>78331.26</v>
      </c>
      <c r="X16" s="55">
        <v>121</v>
      </c>
      <c r="Y16" s="56"/>
      <c r="Z16" s="56"/>
    </row>
    <row r="17" spans="1:26" s="57" customFormat="1" ht="41.25">
      <c r="A17" s="83">
        <f t="shared" si="8"/>
        <v>9</v>
      </c>
      <c r="B17" s="78" t="s">
        <v>13</v>
      </c>
      <c r="C17" s="35" t="s">
        <v>49</v>
      </c>
      <c r="D17" s="35" t="s">
        <v>50</v>
      </c>
      <c r="E17" s="36" t="s">
        <v>65</v>
      </c>
      <c r="F17" s="36" t="s">
        <v>93</v>
      </c>
      <c r="G17" s="37">
        <v>44520</v>
      </c>
      <c r="H17" s="37">
        <v>44701</v>
      </c>
      <c r="I17" s="36">
        <v>100000</v>
      </c>
      <c r="J17" s="53">
        <v>12105.37</v>
      </c>
      <c r="K17" s="53">
        <v>25</v>
      </c>
      <c r="L17" s="53">
        <v>100</v>
      </c>
      <c r="M17" s="53">
        <f t="shared" si="0"/>
        <v>2870</v>
      </c>
      <c r="N17" s="53">
        <f t="shared" si="1"/>
        <v>7099.999999999999</v>
      </c>
      <c r="O17" s="53">
        <f>65050*1.1%</f>
        <v>715.5500000000001</v>
      </c>
      <c r="P17" s="53">
        <f t="shared" si="5"/>
        <v>3040</v>
      </c>
      <c r="Q17" s="53">
        <f t="shared" si="6"/>
        <v>7090.000000000001</v>
      </c>
      <c r="R17" s="36"/>
      <c r="S17" s="53">
        <v>0</v>
      </c>
      <c r="T17" s="53">
        <f t="shared" si="2"/>
        <v>20815.55</v>
      </c>
      <c r="U17" s="53">
        <f t="shared" si="3"/>
        <v>5910</v>
      </c>
      <c r="V17" s="53">
        <f t="shared" si="4"/>
        <v>14905.55</v>
      </c>
      <c r="W17" s="54">
        <f t="shared" si="7"/>
        <v>81859.63</v>
      </c>
      <c r="X17" s="55">
        <v>121</v>
      </c>
      <c r="Y17" s="56"/>
      <c r="Z17" s="56"/>
    </row>
    <row r="18" spans="1:26" s="57" customFormat="1" ht="41.25">
      <c r="A18" s="83">
        <f t="shared" si="8"/>
        <v>10</v>
      </c>
      <c r="B18" s="78" t="s">
        <v>10</v>
      </c>
      <c r="C18" s="35" t="s">
        <v>36</v>
      </c>
      <c r="D18" s="35" t="s">
        <v>37</v>
      </c>
      <c r="E18" s="36" t="s">
        <v>65</v>
      </c>
      <c r="F18" s="36" t="s">
        <v>94</v>
      </c>
      <c r="G18" s="37">
        <v>44562</v>
      </c>
      <c r="H18" s="37">
        <v>44742</v>
      </c>
      <c r="I18" s="36">
        <v>110000</v>
      </c>
      <c r="J18" s="53">
        <v>14457.62</v>
      </c>
      <c r="K18" s="53">
        <v>25</v>
      </c>
      <c r="L18" s="53">
        <v>100</v>
      </c>
      <c r="M18" s="53">
        <f t="shared" si="0"/>
        <v>3157</v>
      </c>
      <c r="N18" s="53">
        <f t="shared" si="1"/>
        <v>7809.999999999999</v>
      </c>
      <c r="O18" s="53">
        <f>65050*1.1%</f>
        <v>715.5500000000001</v>
      </c>
      <c r="P18" s="53">
        <f t="shared" si="5"/>
        <v>3344</v>
      </c>
      <c r="Q18" s="53">
        <f t="shared" si="6"/>
        <v>7799.000000000001</v>
      </c>
      <c r="R18" s="36"/>
      <c r="S18" s="53">
        <v>0</v>
      </c>
      <c r="T18" s="53">
        <f t="shared" si="2"/>
        <v>22825.55</v>
      </c>
      <c r="U18" s="53">
        <f t="shared" si="3"/>
        <v>6501</v>
      </c>
      <c r="V18" s="53">
        <f t="shared" si="4"/>
        <v>16324.55</v>
      </c>
      <c r="W18" s="54">
        <f t="shared" si="7"/>
        <v>88916.38</v>
      </c>
      <c r="X18" s="55">
        <v>121</v>
      </c>
      <c r="Y18" s="56"/>
      <c r="Z18" s="56"/>
    </row>
    <row r="19" spans="1:26" s="57" customFormat="1" ht="41.25">
      <c r="A19" s="83">
        <f t="shared" si="8"/>
        <v>11</v>
      </c>
      <c r="B19" s="78" t="s">
        <v>25</v>
      </c>
      <c r="C19" s="35" t="s">
        <v>61</v>
      </c>
      <c r="D19" s="35" t="s">
        <v>62</v>
      </c>
      <c r="E19" s="36" t="s">
        <v>65</v>
      </c>
      <c r="F19" s="36" t="s">
        <v>93</v>
      </c>
      <c r="G19" s="37">
        <v>44410</v>
      </c>
      <c r="H19" s="37">
        <v>44594</v>
      </c>
      <c r="I19" s="36">
        <v>52000</v>
      </c>
      <c r="J19" s="53">
        <v>2136.27</v>
      </c>
      <c r="K19" s="53">
        <v>25</v>
      </c>
      <c r="L19" s="53">
        <v>100</v>
      </c>
      <c r="M19" s="53">
        <f t="shared" si="0"/>
        <v>1492.4</v>
      </c>
      <c r="N19" s="53">
        <f t="shared" si="1"/>
        <v>3691.9999999999995</v>
      </c>
      <c r="O19" s="53">
        <f>+I19*1.1%</f>
        <v>572.0000000000001</v>
      </c>
      <c r="P19" s="53">
        <f t="shared" si="5"/>
        <v>1580.8</v>
      </c>
      <c r="Q19" s="53">
        <f t="shared" si="6"/>
        <v>3686.8</v>
      </c>
      <c r="R19" s="36"/>
      <c r="S19" s="53"/>
      <c r="T19" s="53">
        <f t="shared" si="2"/>
        <v>11024</v>
      </c>
      <c r="U19" s="53">
        <f t="shared" si="3"/>
        <v>3073.2</v>
      </c>
      <c r="V19" s="53">
        <f t="shared" si="4"/>
        <v>7950.8</v>
      </c>
      <c r="W19" s="54">
        <f t="shared" si="7"/>
        <v>46665.530000000006</v>
      </c>
      <c r="X19" s="55">
        <v>121</v>
      </c>
      <c r="Y19" s="56"/>
      <c r="Z19" s="56"/>
    </row>
    <row r="20" spans="1:26" s="57" customFormat="1" ht="41.25">
      <c r="A20" s="83">
        <f t="shared" si="8"/>
        <v>12</v>
      </c>
      <c r="B20" s="79" t="s">
        <v>29</v>
      </c>
      <c r="C20" s="40" t="s">
        <v>40</v>
      </c>
      <c r="D20" s="40" t="s">
        <v>41</v>
      </c>
      <c r="E20" s="36" t="s">
        <v>65</v>
      </c>
      <c r="F20" s="36" t="s">
        <v>94</v>
      </c>
      <c r="G20" s="37">
        <v>44562</v>
      </c>
      <c r="H20" s="37">
        <v>44742</v>
      </c>
      <c r="I20" s="36">
        <v>50000</v>
      </c>
      <c r="J20" s="53">
        <v>1854</v>
      </c>
      <c r="K20" s="53">
        <v>25</v>
      </c>
      <c r="L20" s="53"/>
      <c r="M20" s="53">
        <f t="shared" si="0"/>
        <v>1435</v>
      </c>
      <c r="N20" s="53">
        <f t="shared" si="1"/>
        <v>3549.9999999999995</v>
      </c>
      <c r="O20" s="53">
        <f>I20*1.1%</f>
        <v>550</v>
      </c>
      <c r="P20" s="53">
        <f t="shared" si="5"/>
        <v>1520</v>
      </c>
      <c r="Q20" s="53">
        <f t="shared" si="6"/>
        <v>3545.0000000000005</v>
      </c>
      <c r="R20" s="36"/>
      <c r="S20" s="53">
        <v>0</v>
      </c>
      <c r="T20" s="53">
        <f t="shared" si="2"/>
        <v>10600</v>
      </c>
      <c r="U20" s="53">
        <f t="shared" si="3"/>
        <v>2955</v>
      </c>
      <c r="V20" s="53">
        <f t="shared" si="4"/>
        <v>7645</v>
      </c>
      <c r="W20" s="54">
        <f>+I20-U20-J20-K20-L20-S20-R20</f>
        <v>45166</v>
      </c>
      <c r="X20" s="58">
        <v>121</v>
      </c>
      <c r="Y20" s="56"/>
      <c r="Z20" s="56"/>
    </row>
    <row r="21" spans="1:26" s="57" customFormat="1" ht="41.25">
      <c r="A21" s="83">
        <f t="shared" si="8"/>
        <v>13</v>
      </c>
      <c r="B21" s="78" t="s">
        <v>14</v>
      </c>
      <c r="C21" s="35" t="s">
        <v>40</v>
      </c>
      <c r="D21" s="35" t="s">
        <v>51</v>
      </c>
      <c r="E21" s="36" t="s">
        <v>65</v>
      </c>
      <c r="F21" s="36" t="s">
        <v>94</v>
      </c>
      <c r="G21" s="37">
        <v>44520</v>
      </c>
      <c r="H21" s="37">
        <v>44701</v>
      </c>
      <c r="I21" s="36">
        <v>46000</v>
      </c>
      <c r="J21" s="53">
        <v>1289.46</v>
      </c>
      <c r="K21" s="53">
        <v>25</v>
      </c>
      <c r="L21" s="53">
        <v>100</v>
      </c>
      <c r="M21" s="53">
        <f t="shared" si="0"/>
        <v>1320.2</v>
      </c>
      <c r="N21" s="53">
        <f t="shared" si="1"/>
        <v>3265.9999999999995</v>
      </c>
      <c r="O21" s="53">
        <f>+I21*1.1%</f>
        <v>506.00000000000006</v>
      </c>
      <c r="P21" s="53">
        <f t="shared" si="5"/>
        <v>1398.4</v>
      </c>
      <c r="Q21" s="53">
        <f t="shared" si="6"/>
        <v>3261.4</v>
      </c>
      <c r="R21" s="36">
        <v>1133.33</v>
      </c>
      <c r="S21" s="53">
        <v>0</v>
      </c>
      <c r="T21" s="53">
        <f t="shared" si="2"/>
        <v>10885.33</v>
      </c>
      <c r="U21" s="53">
        <f t="shared" si="3"/>
        <v>2718.6000000000004</v>
      </c>
      <c r="V21" s="53">
        <f t="shared" si="4"/>
        <v>7033.4</v>
      </c>
      <c r="W21" s="54">
        <f t="shared" si="7"/>
        <v>40733.61</v>
      </c>
      <c r="X21" s="55">
        <v>121</v>
      </c>
      <c r="Y21" s="56"/>
      <c r="Z21" s="56"/>
    </row>
    <row r="22" spans="1:26" s="57" customFormat="1" ht="41.25">
      <c r="A22" s="83">
        <f t="shared" si="8"/>
        <v>14</v>
      </c>
      <c r="B22" s="78" t="s">
        <v>22</v>
      </c>
      <c r="C22" s="35" t="s">
        <v>40</v>
      </c>
      <c r="D22" s="35" t="s">
        <v>23</v>
      </c>
      <c r="E22" s="36" t="s">
        <v>65</v>
      </c>
      <c r="F22" s="36" t="s">
        <v>94</v>
      </c>
      <c r="G22" s="37">
        <v>44410</v>
      </c>
      <c r="H22" s="37">
        <v>44594</v>
      </c>
      <c r="I22" s="36">
        <v>60000</v>
      </c>
      <c r="J22" s="53">
        <v>3486.68</v>
      </c>
      <c r="K22" s="53">
        <v>25</v>
      </c>
      <c r="L22" s="53">
        <v>100</v>
      </c>
      <c r="M22" s="53">
        <f t="shared" si="0"/>
        <v>1722</v>
      </c>
      <c r="N22" s="53">
        <f t="shared" si="1"/>
        <v>4260</v>
      </c>
      <c r="O22" s="53">
        <f>I22*1.1%</f>
        <v>660.0000000000001</v>
      </c>
      <c r="P22" s="53">
        <f t="shared" si="5"/>
        <v>1824</v>
      </c>
      <c r="Q22" s="53">
        <f t="shared" si="6"/>
        <v>4254</v>
      </c>
      <c r="R22" s="36">
        <v>1325</v>
      </c>
      <c r="S22" s="53"/>
      <c r="T22" s="53">
        <f t="shared" si="2"/>
        <v>14045</v>
      </c>
      <c r="U22" s="53">
        <f t="shared" si="3"/>
        <v>3546</v>
      </c>
      <c r="V22" s="53">
        <f t="shared" si="4"/>
        <v>9174</v>
      </c>
      <c r="W22" s="54">
        <f t="shared" si="7"/>
        <v>51517.32</v>
      </c>
      <c r="X22" s="55">
        <v>121</v>
      </c>
      <c r="Y22" s="56"/>
      <c r="Z22" s="56"/>
    </row>
    <row r="23" spans="1:26" s="57" customFormat="1" ht="41.25">
      <c r="A23" s="83">
        <f t="shared" si="8"/>
        <v>15</v>
      </c>
      <c r="B23" s="78" t="s">
        <v>32</v>
      </c>
      <c r="C23" s="35" t="s">
        <v>40</v>
      </c>
      <c r="D23" s="35" t="s">
        <v>64</v>
      </c>
      <c r="E23" s="36" t="s">
        <v>65</v>
      </c>
      <c r="F23" s="36" t="s">
        <v>94</v>
      </c>
      <c r="G23" s="37">
        <v>44470</v>
      </c>
      <c r="H23" s="37">
        <v>44651</v>
      </c>
      <c r="I23" s="36">
        <v>35000</v>
      </c>
      <c r="J23" s="53"/>
      <c r="K23" s="53">
        <v>25</v>
      </c>
      <c r="L23" s="53">
        <v>100</v>
      </c>
      <c r="M23" s="53">
        <f t="shared" si="0"/>
        <v>1004.5</v>
      </c>
      <c r="N23" s="53">
        <f t="shared" si="1"/>
        <v>2485</v>
      </c>
      <c r="O23" s="53">
        <f>I23*1.1%</f>
        <v>385.00000000000006</v>
      </c>
      <c r="P23" s="53">
        <f t="shared" si="5"/>
        <v>1064</v>
      </c>
      <c r="Q23" s="53">
        <f t="shared" si="6"/>
        <v>2481.5</v>
      </c>
      <c r="R23" s="36"/>
      <c r="S23" s="53"/>
      <c r="T23" s="53">
        <f t="shared" si="2"/>
        <v>7420</v>
      </c>
      <c r="U23" s="53">
        <f t="shared" si="3"/>
        <v>2068.5</v>
      </c>
      <c r="V23" s="53">
        <f t="shared" si="4"/>
        <v>5351.5</v>
      </c>
      <c r="W23" s="54">
        <f t="shared" si="7"/>
        <v>32806.5</v>
      </c>
      <c r="X23" s="55">
        <v>121</v>
      </c>
      <c r="Y23" s="56"/>
      <c r="Z23" s="56"/>
    </row>
    <row r="24" spans="1:26" s="57" customFormat="1" ht="41.25">
      <c r="A24" s="83">
        <f t="shared" si="8"/>
        <v>16</v>
      </c>
      <c r="B24" s="78" t="s">
        <v>17</v>
      </c>
      <c r="C24" s="35" t="s">
        <v>45</v>
      </c>
      <c r="D24" s="35" t="s">
        <v>46</v>
      </c>
      <c r="E24" s="36" t="s">
        <v>65</v>
      </c>
      <c r="F24" s="36" t="s">
        <v>93</v>
      </c>
      <c r="G24" s="37">
        <v>44521</v>
      </c>
      <c r="H24" s="37">
        <v>44702</v>
      </c>
      <c r="I24" s="36">
        <v>63137.21</v>
      </c>
      <c r="J24" s="53">
        <v>4077.04</v>
      </c>
      <c r="K24" s="53">
        <v>25</v>
      </c>
      <c r="L24" s="53">
        <v>100</v>
      </c>
      <c r="M24" s="53">
        <f t="shared" si="0"/>
        <v>1812.0379269999999</v>
      </c>
      <c r="N24" s="53">
        <f t="shared" si="1"/>
        <v>4482.74191</v>
      </c>
      <c r="O24" s="53">
        <f>I24*1.1%</f>
        <v>694.50931</v>
      </c>
      <c r="P24" s="53">
        <f t="shared" si="5"/>
        <v>1919.3711839999999</v>
      </c>
      <c r="Q24" s="53">
        <f t="shared" si="6"/>
        <v>4476.428189</v>
      </c>
      <c r="R24" s="36"/>
      <c r="S24" s="53"/>
      <c r="T24" s="53">
        <f t="shared" si="2"/>
        <v>13385.088520000001</v>
      </c>
      <c r="U24" s="53">
        <f t="shared" si="3"/>
        <v>3731.409111</v>
      </c>
      <c r="V24" s="53">
        <f t="shared" si="4"/>
        <v>9653.679409</v>
      </c>
      <c r="W24" s="54">
        <f t="shared" si="7"/>
        <v>55203.760889</v>
      </c>
      <c r="X24" s="55">
        <v>121</v>
      </c>
      <c r="Y24" s="56"/>
      <c r="Z24" s="56"/>
    </row>
    <row r="25" spans="1:26" s="57" customFormat="1" ht="41.25">
      <c r="A25" s="83">
        <f t="shared" si="8"/>
        <v>17</v>
      </c>
      <c r="B25" s="78" t="s">
        <v>20</v>
      </c>
      <c r="C25" s="35" t="s">
        <v>45</v>
      </c>
      <c r="D25" s="35" t="s">
        <v>58</v>
      </c>
      <c r="E25" s="36" t="s">
        <v>65</v>
      </c>
      <c r="F25" s="36" t="s">
        <v>93</v>
      </c>
      <c r="G25" s="37">
        <v>44520</v>
      </c>
      <c r="H25" s="37">
        <v>44701</v>
      </c>
      <c r="I25" s="36">
        <v>79500</v>
      </c>
      <c r="J25" s="53">
        <v>7283.26</v>
      </c>
      <c r="K25" s="53">
        <v>25</v>
      </c>
      <c r="L25" s="53">
        <v>100</v>
      </c>
      <c r="M25" s="53">
        <f t="shared" si="0"/>
        <v>2281.65</v>
      </c>
      <c r="N25" s="53">
        <f t="shared" si="1"/>
        <v>5644.499999999999</v>
      </c>
      <c r="O25" s="53">
        <f>65050*1.1%</f>
        <v>715.5500000000001</v>
      </c>
      <c r="P25" s="53">
        <f t="shared" si="5"/>
        <v>2416.8</v>
      </c>
      <c r="Q25" s="53">
        <f t="shared" si="6"/>
        <v>5636.55</v>
      </c>
      <c r="R25" s="36"/>
      <c r="S25" s="53"/>
      <c r="T25" s="53">
        <f t="shared" si="2"/>
        <v>16695.05</v>
      </c>
      <c r="U25" s="53">
        <f t="shared" si="3"/>
        <v>4698.450000000001</v>
      </c>
      <c r="V25" s="53">
        <f t="shared" si="4"/>
        <v>11996.599999999999</v>
      </c>
      <c r="W25" s="54">
        <f t="shared" si="7"/>
        <v>67393.29000000001</v>
      </c>
      <c r="X25" s="55">
        <v>121</v>
      </c>
      <c r="Y25" s="56"/>
      <c r="Z25" s="56"/>
    </row>
    <row r="26" spans="1:26" s="57" customFormat="1" ht="41.25">
      <c r="A26" s="83">
        <f t="shared" si="8"/>
        <v>18</v>
      </c>
      <c r="B26" s="80" t="s">
        <v>33</v>
      </c>
      <c r="C26" s="35" t="s">
        <v>45</v>
      </c>
      <c r="D26" s="35" t="s">
        <v>46</v>
      </c>
      <c r="E26" s="36" t="s">
        <v>65</v>
      </c>
      <c r="F26" s="36" t="s">
        <v>94</v>
      </c>
      <c r="G26" s="37">
        <v>44501</v>
      </c>
      <c r="H26" s="37" t="s">
        <v>122</v>
      </c>
      <c r="I26" s="36">
        <v>44155</v>
      </c>
      <c r="J26" s="53">
        <v>1029.07</v>
      </c>
      <c r="K26" s="53">
        <v>25</v>
      </c>
      <c r="L26" s="53">
        <v>100</v>
      </c>
      <c r="M26" s="53">
        <f t="shared" si="0"/>
        <v>1267.2485</v>
      </c>
      <c r="N26" s="53">
        <f t="shared" si="1"/>
        <v>3135.0049999999997</v>
      </c>
      <c r="O26" s="53">
        <f>I26*1.1%</f>
        <v>485.70500000000004</v>
      </c>
      <c r="P26" s="53">
        <f t="shared" si="5"/>
        <v>1342.312</v>
      </c>
      <c r="Q26" s="53">
        <f t="shared" si="6"/>
        <v>3130.5895</v>
      </c>
      <c r="R26" s="36"/>
      <c r="S26" s="53"/>
      <c r="T26" s="53">
        <f t="shared" si="2"/>
        <v>9360.86</v>
      </c>
      <c r="U26" s="53">
        <f t="shared" si="3"/>
        <v>2609.5604999999996</v>
      </c>
      <c r="V26" s="53">
        <f t="shared" si="4"/>
        <v>6751.299499999999</v>
      </c>
      <c r="W26" s="54">
        <f t="shared" si="7"/>
        <v>40391.3695</v>
      </c>
      <c r="X26" s="55">
        <v>121</v>
      </c>
      <c r="Y26" s="56"/>
      <c r="Z26" s="56"/>
    </row>
    <row r="27" spans="1:26" s="57" customFormat="1" ht="41.25">
      <c r="A27" s="83">
        <f t="shared" si="8"/>
        <v>19</v>
      </c>
      <c r="B27" s="79" t="s">
        <v>31</v>
      </c>
      <c r="C27" s="40" t="s">
        <v>42</v>
      </c>
      <c r="D27" s="40" t="s">
        <v>43</v>
      </c>
      <c r="E27" s="36" t="s">
        <v>65</v>
      </c>
      <c r="F27" s="36" t="s">
        <v>94</v>
      </c>
      <c r="G27" s="37">
        <v>44562</v>
      </c>
      <c r="H27" s="37">
        <v>44742</v>
      </c>
      <c r="I27" s="36">
        <v>35000</v>
      </c>
      <c r="J27" s="53">
        <v>0</v>
      </c>
      <c r="K27" s="53">
        <v>25</v>
      </c>
      <c r="L27" s="53">
        <v>100</v>
      </c>
      <c r="M27" s="53">
        <f t="shared" si="0"/>
        <v>1004.5</v>
      </c>
      <c r="N27" s="53">
        <f t="shared" si="1"/>
        <v>2485</v>
      </c>
      <c r="O27" s="53">
        <f>+I27*1.1%</f>
        <v>385.00000000000006</v>
      </c>
      <c r="P27" s="53">
        <f t="shared" si="5"/>
        <v>1064</v>
      </c>
      <c r="Q27" s="53">
        <f t="shared" si="6"/>
        <v>2481.5</v>
      </c>
      <c r="R27" s="36"/>
      <c r="S27" s="53"/>
      <c r="T27" s="53">
        <f t="shared" si="2"/>
        <v>7420</v>
      </c>
      <c r="U27" s="53">
        <f t="shared" si="3"/>
        <v>2068.5</v>
      </c>
      <c r="V27" s="53">
        <f t="shared" si="4"/>
        <v>5351.5</v>
      </c>
      <c r="W27" s="54">
        <f t="shared" si="7"/>
        <v>32806.5</v>
      </c>
      <c r="X27" s="58">
        <v>121</v>
      </c>
      <c r="Y27" s="56"/>
      <c r="Z27" s="56"/>
    </row>
    <row r="28" spans="1:26" s="57" customFormat="1" ht="41.25">
      <c r="A28" s="83">
        <f t="shared" si="8"/>
        <v>20</v>
      </c>
      <c r="B28" s="78" t="s">
        <v>18</v>
      </c>
      <c r="C28" s="35" t="s">
        <v>42</v>
      </c>
      <c r="D28" s="35" t="s">
        <v>55</v>
      </c>
      <c r="E28" s="36" t="s">
        <v>65</v>
      </c>
      <c r="F28" s="36" t="s">
        <v>94</v>
      </c>
      <c r="G28" s="37">
        <v>44520</v>
      </c>
      <c r="H28" s="37">
        <v>44701</v>
      </c>
      <c r="I28" s="36">
        <v>85000</v>
      </c>
      <c r="J28" s="53">
        <v>8576.99</v>
      </c>
      <c r="K28" s="53">
        <v>25</v>
      </c>
      <c r="L28" s="53">
        <v>100</v>
      </c>
      <c r="M28" s="53">
        <f t="shared" si="0"/>
        <v>2439.5</v>
      </c>
      <c r="N28" s="53">
        <f t="shared" si="1"/>
        <v>6034.999999999999</v>
      </c>
      <c r="O28" s="53">
        <f>65050*1.1%</f>
        <v>715.5500000000001</v>
      </c>
      <c r="P28" s="53">
        <f t="shared" si="5"/>
        <v>2584</v>
      </c>
      <c r="Q28" s="53">
        <f t="shared" si="6"/>
        <v>6026.5</v>
      </c>
      <c r="R28" s="36">
        <v>2083.01</v>
      </c>
      <c r="S28" s="53"/>
      <c r="T28" s="53">
        <f t="shared" si="2"/>
        <v>19883.559999999998</v>
      </c>
      <c r="U28" s="53">
        <f t="shared" si="3"/>
        <v>5023.5</v>
      </c>
      <c r="V28" s="53">
        <f t="shared" si="4"/>
        <v>12777.05</v>
      </c>
      <c r="W28" s="54">
        <f t="shared" si="7"/>
        <v>69191.5</v>
      </c>
      <c r="X28" s="55">
        <v>121</v>
      </c>
      <c r="Y28" s="56"/>
      <c r="Z28" s="56"/>
    </row>
    <row r="29" spans="1:26" s="57" customFormat="1" ht="41.25">
      <c r="A29" s="83">
        <f>A28+1</f>
        <v>21</v>
      </c>
      <c r="B29" s="78" t="s">
        <v>120</v>
      </c>
      <c r="C29" s="35" t="s">
        <v>45</v>
      </c>
      <c r="D29" s="35" t="s">
        <v>121</v>
      </c>
      <c r="E29" s="36" t="s">
        <v>65</v>
      </c>
      <c r="F29" s="36" t="s">
        <v>94</v>
      </c>
      <c r="G29" s="37">
        <v>44440</v>
      </c>
      <c r="H29" s="37">
        <v>44621</v>
      </c>
      <c r="I29" s="36">
        <v>40000</v>
      </c>
      <c r="J29" s="53">
        <v>442.65</v>
      </c>
      <c r="K29" s="53">
        <v>25</v>
      </c>
      <c r="L29" s="53"/>
      <c r="M29" s="53">
        <f>+I29*2.87%</f>
        <v>1148</v>
      </c>
      <c r="N29" s="53">
        <f>+I29*7.1%</f>
        <v>2839.9999999999995</v>
      </c>
      <c r="O29" s="53">
        <f>+I29*1.1%</f>
        <v>440.00000000000006</v>
      </c>
      <c r="P29" s="53">
        <f>+I29*3.04%</f>
        <v>1216</v>
      </c>
      <c r="Q29" s="53">
        <f>+I29*7.09%</f>
        <v>2836</v>
      </c>
      <c r="R29" s="36">
        <v>850</v>
      </c>
      <c r="S29" s="53"/>
      <c r="T29" s="53">
        <f>SUM(M29:S29)</f>
        <v>9330</v>
      </c>
      <c r="U29" s="53">
        <f>+M29+P29</f>
        <v>2364</v>
      </c>
      <c r="V29" s="53">
        <f>+N29+O29+Q29</f>
        <v>6116</v>
      </c>
      <c r="W29" s="54">
        <f t="shared" si="7"/>
        <v>36318.35</v>
      </c>
      <c r="X29" s="55">
        <v>121</v>
      </c>
      <c r="Y29" s="56"/>
      <c r="Z29" s="56"/>
    </row>
    <row r="30" spans="1:26" s="57" customFormat="1" ht="42" thickBot="1">
      <c r="A30" s="84">
        <f>A29+1</f>
        <v>22</v>
      </c>
      <c r="B30" s="81" t="s">
        <v>12</v>
      </c>
      <c r="C30" s="66" t="s">
        <v>47</v>
      </c>
      <c r="D30" s="66" t="s">
        <v>48</v>
      </c>
      <c r="E30" s="67" t="s">
        <v>65</v>
      </c>
      <c r="F30" s="67" t="s">
        <v>93</v>
      </c>
      <c r="G30" s="76">
        <v>44520</v>
      </c>
      <c r="H30" s="76">
        <v>44701</v>
      </c>
      <c r="I30" s="67">
        <v>85000</v>
      </c>
      <c r="J30" s="68">
        <v>8239.46</v>
      </c>
      <c r="K30" s="68">
        <v>25</v>
      </c>
      <c r="L30" s="68">
        <v>100</v>
      </c>
      <c r="M30" s="68">
        <f t="shared" si="0"/>
        <v>2439.5</v>
      </c>
      <c r="N30" s="68">
        <f t="shared" si="1"/>
        <v>6034.999999999999</v>
      </c>
      <c r="O30" s="68">
        <f>65050*1.1%</f>
        <v>715.5500000000001</v>
      </c>
      <c r="P30" s="68">
        <f t="shared" si="5"/>
        <v>2584</v>
      </c>
      <c r="Q30" s="68">
        <f t="shared" si="6"/>
        <v>6026.5</v>
      </c>
      <c r="R30" s="67"/>
      <c r="S30" s="68">
        <v>1350.12</v>
      </c>
      <c r="T30" s="68">
        <f t="shared" si="2"/>
        <v>19150.67</v>
      </c>
      <c r="U30" s="68">
        <f t="shared" si="3"/>
        <v>5023.5</v>
      </c>
      <c r="V30" s="68">
        <f t="shared" si="4"/>
        <v>12777.05</v>
      </c>
      <c r="W30" s="69">
        <f t="shared" si="7"/>
        <v>70261.92000000001</v>
      </c>
      <c r="X30" s="70">
        <v>121</v>
      </c>
      <c r="Y30" s="56"/>
      <c r="Z30" s="56"/>
    </row>
    <row r="31" spans="1:26" s="42" customFormat="1" ht="16.5" customHeight="1" thickBot="1">
      <c r="A31" s="119" t="s">
        <v>101</v>
      </c>
      <c r="B31" s="120"/>
      <c r="C31" s="120"/>
      <c r="D31" s="120"/>
      <c r="E31" s="120"/>
      <c r="F31" s="120"/>
      <c r="G31" s="120"/>
      <c r="H31" s="120"/>
      <c r="I31" s="32">
        <f aca="true" t="shared" si="9" ref="I31:Q31">SUM(I9:I30)</f>
        <v>1536410</v>
      </c>
      <c r="J31" s="32">
        <f t="shared" si="9"/>
        <v>135797.67</v>
      </c>
      <c r="K31" s="32">
        <f t="shared" si="9"/>
        <v>550</v>
      </c>
      <c r="L31" s="33">
        <f t="shared" si="9"/>
        <v>2000</v>
      </c>
      <c r="M31" s="32">
        <f t="shared" si="9"/>
        <v>44094.967000000004</v>
      </c>
      <c r="N31" s="32">
        <f t="shared" si="9"/>
        <v>109085.11</v>
      </c>
      <c r="O31" s="32">
        <f t="shared" si="9"/>
        <v>13005.96</v>
      </c>
      <c r="P31" s="32">
        <f t="shared" si="9"/>
        <v>46026.664000000004</v>
      </c>
      <c r="Q31" s="32">
        <f t="shared" si="9"/>
        <v>107345.0815</v>
      </c>
      <c r="R31" s="32">
        <f aca="true" t="shared" si="10" ref="R31:W31">SUM(R9:R30)</f>
        <v>8791.33</v>
      </c>
      <c r="S31" s="32">
        <f t="shared" si="10"/>
        <v>1350.12</v>
      </c>
      <c r="T31" s="32">
        <f t="shared" si="10"/>
        <v>329699.2324999999</v>
      </c>
      <c r="U31" s="32">
        <f t="shared" si="10"/>
        <v>90121.631</v>
      </c>
      <c r="V31" s="32">
        <f t="shared" si="10"/>
        <v>229436.15149999998</v>
      </c>
      <c r="W31" s="32">
        <f t="shared" si="10"/>
        <v>1297799.249</v>
      </c>
      <c r="X31" s="34"/>
      <c r="Y31" s="41"/>
      <c r="Z31" s="41"/>
    </row>
    <row r="32" spans="1:24" ht="22.5">
      <c r="A32" s="8"/>
      <c r="B32" s="8"/>
      <c r="C32" s="7"/>
      <c r="D32" s="7"/>
      <c r="E32" s="7"/>
      <c r="F32" s="7"/>
      <c r="G32" s="7"/>
      <c r="H32" s="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/>
    </row>
    <row r="33" spans="1:24" ht="22.5">
      <c r="A33" s="8"/>
      <c r="B33" s="8"/>
      <c r="C33" s="7"/>
      <c r="D33" s="7"/>
      <c r="E33" s="7"/>
      <c r="F33" s="7"/>
      <c r="G33" s="7"/>
      <c r="H33" s="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2"/>
    </row>
    <row r="34" spans="1:24" ht="21" customHeight="1">
      <c r="A34" s="8"/>
      <c r="B34" s="135" t="s">
        <v>102</v>
      </c>
      <c r="C34" s="135"/>
      <c r="D34" s="135" t="s">
        <v>103</v>
      </c>
      <c r="E34" s="135"/>
      <c r="F34" s="46" t="s">
        <v>104</v>
      </c>
      <c r="G34" s="7"/>
      <c r="H34" s="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</row>
    <row r="35" spans="1:24" ht="15.75" customHeight="1">
      <c r="A35" s="8"/>
      <c r="B35" s="136" t="s">
        <v>105</v>
      </c>
      <c r="C35" s="136"/>
      <c r="D35" s="136" t="s">
        <v>106</v>
      </c>
      <c r="E35" s="136"/>
      <c r="F35" s="47">
        <f>M31</f>
        <v>44094.967000000004</v>
      </c>
      <c r="G35" s="7"/>
      <c r="H35" s="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</row>
    <row r="36" spans="1:24" ht="15.75" customHeight="1">
      <c r="A36" s="8"/>
      <c r="B36" s="136" t="s">
        <v>107</v>
      </c>
      <c r="C36" s="136"/>
      <c r="D36" s="136" t="s">
        <v>108</v>
      </c>
      <c r="E36" s="136"/>
      <c r="F36" s="47">
        <f>J31</f>
        <v>135797.67</v>
      </c>
      <c r="G36" s="7"/>
      <c r="H36" s="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</row>
    <row r="37" spans="1:24" ht="15.75" customHeight="1">
      <c r="A37" s="8"/>
      <c r="B37" s="136" t="s">
        <v>109</v>
      </c>
      <c r="C37" s="136"/>
      <c r="D37" s="136" t="s">
        <v>110</v>
      </c>
      <c r="E37" s="136"/>
      <c r="F37" s="47">
        <f>K31</f>
        <v>550</v>
      </c>
      <c r="G37" s="7"/>
      <c r="H37" s="7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2"/>
    </row>
    <row r="38" spans="1:24" ht="15.75" customHeight="1">
      <c r="A38" s="8"/>
      <c r="B38" s="139" t="s">
        <v>125</v>
      </c>
      <c r="C38" s="140"/>
      <c r="D38" s="139" t="s">
        <v>124</v>
      </c>
      <c r="E38" s="140"/>
      <c r="F38" s="47">
        <f>R31</f>
        <v>8791.33</v>
      </c>
      <c r="G38" s="7"/>
      <c r="H38" s="7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</row>
    <row r="39" spans="1:24" ht="15.75" customHeight="1">
      <c r="A39" s="8"/>
      <c r="B39" s="136" t="s">
        <v>111</v>
      </c>
      <c r="C39" s="136"/>
      <c r="D39" s="136" t="s">
        <v>106</v>
      </c>
      <c r="E39" s="136"/>
      <c r="F39" s="47">
        <f>P31</f>
        <v>46026.664000000004</v>
      </c>
      <c r="G39" s="7"/>
      <c r="H39" s="7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2"/>
    </row>
    <row r="40" spans="1:24" ht="15.75" customHeight="1">
      <c r="A40" s="8"/>
      <c r="B40" s="136" t="s">
        <v>112</v>
      </c>
      <c r="C40" s="136"/>
      <c r="D40" s="136" t="s">
        <v>106</v>
      </c>
      <c r="E40" s="136"/>
      <c r="F40" s="47">
        <f>S31</f>
        <v>1350.12</v>
      </c>
      <c r="G40" s="7"/>
      <c r="H40" s="7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2"/>
    </row>
    <row r="41" spans="1:24" ht="15.75" customHeight="1">
      <c r="A41" s="8"/>
      <c r="B41" s="136" t="s">
        <v>113</v>
      </c>
      <c r="C41" s="136"/>
      <c r="D41" s="136" t="s">
        <v>114</v>
      </c>
      <c r="E41" s="136"/>
      <c r="F41" s="47">
        <f>L31</f>
        <v>2000</v>
      </c>
      <c r="G41" s="7"/>
      <c r="H41" s="7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2"/>
    </row>
    <row r="42" spans="1:24" ht="15.75" customHeight="1">
      <c r="A42" s="8"/>
      <c r="B42" s="138" t="s">
        <v>115</v>
      </c>
      <c r="C42" s="138"/>
      <c r="D42" s="136"/>
      <c r="E42" s="136"/>
      <c r="F42" s="47">
        <f>N31</f>
        <v>109085.11</v>
      </c>
      <c r="G42" s="7"/>
      <c r="H42" s="7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2"/>
    </row>
    <row r="43" spans="1:24" ht="15.75" customHeight="1">
      <c r="A43" s="8"/>
      <c r="B43" s="138" t="s">
        <v>116</v>
      </c>
      <c r="C43" s="138"/>
      <c r="D43" s="136"/>
      <c r="E43" s="136"/>
      <c r="F43" s="47">
        <f>O31</f>
        <v>13005.96</v>
      </c>
      <c r="G43" s="7"/>
      <c r="H43" s="7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2"/>
    </row>
    <row r="44" spans="1:24" ht="15.75" customHeight="1">
      <c r="A44" s="8"/>
      <c r="B44" s="138" t="s">
        <v>117</v>
      </c>
      <c r="C44" s="138"/>
      <c r="D44" s="136"/>
      <c r="E44" s="136"/>
      <c r="F44" s="48">
        <f>Q31</f>
        <v>107345.0815</v>
      </c>
      <c r="G44" s="7"/>
      <c r="H44" s="7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2"/>
    </row>
    <row r="45" spans="1:24" ht="22.5">
      <c r="A45" s="8"/>
      <c r="B45" s="137" t="s">
        <v>118</v>
      </c>
      <c r="C45" s="137"/>
      <c r="D45" s="137"/>
      <c r="E45" s="137"/>
      <c r="F45" s="52">
        <f>I31-F35-F36-F37-F38-F39-F40-F41</f>
        <v>1297799.2489999998</v>
      </c>
      <c r="G45" s="7"/>
      <c r="H45" s="7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2"/>
    </row>
  </sheetData>
  <sheetProtection/>
  <mergeCells count="52">
    <mergeCell ref="D44:E44"/>
    <mergeCell ref="D37:E37"/>
    <mergeCell ref="B38:C38"/>
    <mergeCell ref="D38:E38"/>
    <mergeCell ref="B39:C39"/>
    <mergeCell ref="D39:E39"/>
    <mergeCell ref="B37:C37"/>
    <mergeCell ref="B45:E45"/>
    <mergeCell ref="D41:E41"/>
    <mergeCell ref="B42:C42"/>
    <mergeCell ref="D42:E42"/>
    <mergeCell ref="B43:C43"/>
    <mergeCell ref="B40:C40"/>
    <mergeCell ref="D40:E40"/>
    <mergeCell ref="B41:C41"/>
    <mergeCell ref="D43:E43"/>
    <mergeCell ref="B44:C44"/>
    <mergeCell ref="B34:C34"/>
    <mergeCell ref="D34:E34"/>
    <mergeCell ref="B35:C35"/>
    <mergeCell ref="D35:E35"/>
    <mergeCell ref="B36:C36"/>
    <mergeCell ref="D36:E36"/>
    <mergeCell ref="F6:F8"/>
    <mergeCell ref="G6:H7"/>
    <mergeCell ref="A6:A8"/>
    <mergeCell ref="C6:C8"/>
    <mergeCell ref="O7:O8"/>
    <mergeCell ref="I6:I8"/>
    <mergeCell ref="M7:N7"/>
    <mergeCell ref="L6:L8"/>
    <mergeCell ref="M6:T6"/>
    <mergeCell ref="U7:U8"/>
    <mergeCell ref="J6:J8"/>
    <mergeCell ref="A3:X3"/>
    <mergeCell ref="A31:H31"/>
    <mergeCell ref="V7:V8"/>
    <mergeCell ref="W6:W8"/>
    <mergeCell ref="S7:S8"/>
    <mergeCell ref="E6:E8"/>
    <mergeCell ref="X6:X8"/>
    <mergeCell ref="U6:V6"/>
    <mergeCell ref="A1:X1"/>
    <mergeCell ref="A4:X4"/>
    <mergeCell ref="B6:B8"/>
    <mergeCell ref="D6:D8"/>
    <mergeCell ref="A5:X5"/>
    <mergeCell ref="A2:X2"/>
    <mergeCell ref="P7:Q7"/>
    <mergeCell ref="K6:K8"/>
    <mergeCell ref="R7:R8"/>
    <mergeCell ref="T7:T8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9" r:id="rId2"/>
  <headerFooter>
    <oddFooter>&amp;C&amp;"Arial,Negrita"&amp;11Pag. &amp;P - 2</oddFooter>
  </headerFooter>
  <rowBreaks count="1" manualBreakCount="1">
    <brk id="23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tabSelected="1" zoomScale="70" zoomScaleNormal="70" zoomScaleSheetLayoutView="42" workbookViewId="0" topLeftCell="E13">
      <selection activeCell="R37" sqref="R37"/>
    </sheetView>
  </sheetViews>
  <sheetFormatPr defaultColWidth="9.140625" defaultRowHeight="12.75"/>
  <cols>
    <col min="1" max="1" width="6.140625" style="17" customWidth="1"/>
    <col min="2" max="2" width="36.7109375" style="17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0.7109375" style="0" customWidth="1"/>
    <col min="8" max="8" width="11.7109375" style="0" customWidth="1"/>
    <col min="9" max="9" width="19.28125" style="0" customWidth="1"/>
    <col min="10" max="10" width="13.7109375" style="3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1" customWidth="1"/>
    <col min="16" max="16" width="16.421875" style="0" customWidth="1"/>
    <col min="17" max="17" width="16.57421875" style="2" customWidth="1"/>
    <col min="18" max="18" width="19.140625" style="2" customWidth="1"/>
    <col min="19" max="19" width="12.421875" style="0" customWidth="1"/>
    <col min="20" max="20" width="14.421875" style="0" customWidth="1"/>
    <col min="21" max="21" width="17.00390625" style="0" customWidth="1"/>
    <col min="22" max="22" width="15.00390625" style="0" customWidth="1"/>
    <col min="23" max="23" width="13.8515625" style="0" customWidth="1"/>
    <col min="24" max="24" width="8.28125" style="0" customWidth="1"/>
    <col min="25" max="26" width="9.140625" style="16" customWidth="1"/>
  </cols>
  <sheetData>
    <row r="1" spans="1:24" ht="27.75" customHeight="1">
      <c r="A1" s="8"/>
      <c r="B1" s="7"/>
      <c r="C1" s="7"/>
      <c r="D1" s="7"/>
      <c r="E1" s="7"/>
      <c r="F1" s="7"/>
      <c r="G1" s="7"/>
      <c r="H1" s="7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2"/>
    </row>
    <row r="2" spans="1:24" ht="116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21" customHeight="1">
      <c r="A3" s="113" t="s">
        <v>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</row>
    <row r="4" spans="1:24" ht="21" customHeight="1">
      <c r="A4" s="106" t="s">
        <v>96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21">
      <c r="A5" s="106" t="s">
        <v>145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5" thickBot="1">
      <c r="A6" s="112" t="s">
        <v>100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1:26" s="45" customFormat="1" ht="42" customHeight="1">
      <c r="A7" s="152" t="s">
        <v>67</v>
      </c>
      <c r="B7" s="148" t="s">
        <v>68</v>
      </c>
      <c r="C7" s="109" t="s">
        <v>69</v>
      </c>
      <c r="D7" s="109" t="s">
        <v>70</v>
      </c>
      <c r="E7" s="109" t="s">
        <v>71</v>
      </c>
      <c r="F7" s="109" t="s">
        <v>66</v>
      </c>
      <c r="G7" s="127" t="s">
        <v>72</v>
      </c>
      <c r="H7" s="128"/>
      <c r="I7" s="115" t="s">
        <v>75</v>
      </c>
      <c r="J7" s="115" t="s">
        <v>76</v>
      </c>
      <c r="K7" s="115" t="s">
        <v>77</v>
      </c>
      <c r="L7" s="133" t="s">
        <v>78</v>
      </c>
      <c r="M7" s="109" t="s">
        <v>83</v>
      </c>
      <c r="N7" s="109"/>
      <c r="O7" s="109"/>
      <c r="P7" s="109"/>
      <c r="Q7" s="109"/>
      <c r="R7" s="109"/>
      <c r="S7" s="109"/>
      <c r="T7" s="109"/>
      <c r="U7" s="115" t="s">
        <v>88</v>
      </c>
      <c r="V7" s="115"/>
      <c r="W7" s="121" t="s">
        <v>89</v>
      </c>
      <c r="X7" s="124" t="s">
        <v>90</v>
      </c>
      <c r="Y7" s="30"/>
      <c r="Z7" s="30"/>
    </row>
    <row r="8" spans="1:26" s="45" customFormat="1" ht="47.25" customHeight="1">
      <c r="A8" s="153"/>
      <c r="B8" s="149"/>
      <c r="C8" s="110" t="s">
        <v>1</v>
      </c>
      <c r="D8" s="110"/>
      <c r="E8" s="110" t="s">
        <v>0</v>
      </c>
      <c r="F8" s="110"/>
      <c r="G8" s="129"/>
      <c r="H8" s="130"/>
      <c r="I8" s="114"/>
      <c r="J8" s="114"/>
      <c r="K8" s="114"/>
      <c r="L8" s="134"/>
      <c r="M8" s="114" t="s">
        <v>79</v>
      </c>
      <c r="N8" s="114"/>
      <c r="O8" s="114" t="s">
        <v>82</v>
      </c>
      <c r="P8" s="114" t="s">
        <v>95</v>
      </c>
      <c r="Q8" s="114"/>
      <c r="R8" s="117" t="s">
        <v>124</v>
      </c>
      <c r="S8" s="114" t="s">
        <v>86</v>
      </c>
      <c r="T8" s="114" t="s">
        <v>87</v>
      </c>
      <c r="U8" s="114" t="s">
        <v>92</v>
      </c>
      <c r="V8" s="114" t="s">
        <v>91</v>
      </c>
      <c r="W8" s="122"/>
      <c r="X8" s="125"/>
      <c r="Y8" s="30"/>
      <c r="Z8" s="30"/>
    </row>
    <row r="9" spans="1:26" s="45" customFormat="1" ht="62.25" customHeight="1" thickBot="1">
      <c r="A9" s="153"/>
      <c r="B9" s="149"/>
      <c r="C9" s="111"/>
      <c r="D9" s="111"/>
      <c r="E9" s="111"/>
      <c r="F9" s="111"/>
      <c r="G9" s="86" t="s">
        <v>73</v>
      </c>
      <c r="H9" s="86" t="s">
        <v>74</v>
      </c>
      <c r="I9" s="116"/>
      <c r="J9" s="116"/>
      <c r="K9" s="116"/>
      <c r="L9" s="134"/>
      <c r="M9" s="87" t="s">
        <v>80</v>
      </c>
      <c r="N9" s="87" t="s">
        <v>81</v>
      </c>
      <c r="O9" s="116"/>
      <c r="P9" s="87" t="s">
        <v>84</v>
      </c>
      <c r="Q9" s="88" t="s">
        <v>85</v>
      </c>
      <c r="R9" s="118"/>
      <c r="S9" s="116"/>
      <c r="T9" s="116"/>
      <c r="U9" s="116"/>
      <c r="V9" s="116"/>
      <c r="W9" s="123"/>
      <c r="X9" s="126"/>
      <c r="Y9" s="30"/>
      <c r="Z9" s="30"/>
    </row>
    <row r="10" spans="1:24" ht="41.25">
      <c r="A10" s="82">
        <v>1</v>
      </c>
      <c r="B10" s="77" t="s">
        <v>5</v>
      </c>
      <c r="C10" s="89" t="s">
        <v>44</v>
      </c>
      <c r="D10" s="59" t="s">
        <v>7</v>
      </c>
      <c r="E10" s="60" t="s">
        <v>65</v>
      </c>
      <c r="F10" s="60" t="s">
        <v>94</v>
      </c>
      <c r="G10" s="75">
        <v>44228</v>
      </c>
      <c r="H10" s="75">
        <v>44592</v>
      </c>
      <c r="I10" s="90">
        <v>15180</v>
      </c>
      <c r="J10" s="91">
        <v>0</v>
      </c>
      <c r="K10" s="91">
        <v>25</v>
      </c>
      <c r="L10" s="91"/>
      <c r="M10" s="91">
        <f aca="true" t="shared" si="0" ref="M10:M22">+I10*2.87%</f>
        <v>435.666</v>
      </c>
      <c r="N10" s="91">
        <f aca="true" t="shared" si="1" ref="N10:N22">+I10*7.1%</f>
        <v>1077.78</v>
      </c>
      <c r="O10" s="91">
        <f>+I10*1.1%</f>
        <v>166.98000000000002</v>
      </c>
      <c r="P10" s="91">
        <f aca="true" t="shared" si="2" ref="P10:P22">+I10*3.04%</f>
        <v>461.472</v>
      </c>
      <c r="Q10" s="91">
        <f aca="true" t="shared" si="3" ref="Q10:Q22">+I10*7.09%</f>
        <v>1076.2620000000002</v>
      </c>
      <c r="R10" s="91"/>
      <c r="S10" s="91">
        <v>0</v>
      </c>
      <c r="T10" s="91">
        <f aca="true" t="shared" si="4" ref="T10:T22">SUM(M10:S10)</f>
        <v>3218.1600000000003</v>
      </c>
      <c r="U10" s="91">
        <f aca="true" t="shared" si="5" ref="U10:U22">+M10+P10</f>
        <v>897.1379999999999</v>
      </c>
      <c r="V10" s="91">
        <f aca="true" t="shared" si="6" ref="V10:V22">+N10+O10+Q10</f>
        <v>2321.022</v>
      </c>
      <c r="W10" s="92">
        <f aca="true" t="shared" si="7" ref="W10:W22">+I10-U10-J10-K10-L10-S10</f>
        <v>14257.862000000001</v>
      </c>
      <c r="X10" s="93">
        <v>121</v>
      </c>
    </row>
    <row r="11" spans="1:24" ht="41.25">
      <c r="A11" s="83">
        <f>A10+1</f>
        <v>2</v>
      </c>
      <c r="B11" s="78" t="s">
        <v>2</v>
      </c>
      <c r="C11" s="40" t="s">
        <v>44</v>
      </c>
      <c r="D11" s="35" t="s">
        <v>6</v>
      </c>
      <c r="E11" s="36" t="s">
        <v>65</v>
      </c>
      <c r="F11" s="36" t="s">
        <v>93</v>
      </c>
      <c r="G11" s="37">
        <v>44197</v>
      </c>
      <c r="H11" s="37">
        <v>44561</v>
      </c>
      <c r="I11" s="38">
        <v>14003.19</v>
      </c>
      <c r="J11" s="39">
        <v>0</v>
      </c>
      <c r="K11" s="39">
        <v>25</v>
      </c>
      <c r="L11" s="39"/>
      <c r="M11" s="39">
        <f t="shared" si="0"/>
        <v>401.891553</v>
      </c>
      <c r="N11" s="39">
        <f t="shared" si="1"/>
        <v>994.2264899999999</v>
      </c>
      <c r="O11" s="39">
        <f>+I11*1.1%</f>
        <v>154.03509000000003</v>
      </c>
      <c r="P11" s="39">
        <f t="shared" si="2"/>
        <v>425.696976</v>
      </c>
      <c r="Q11" s="39">
        <f t="shared" si="3"/>
        <v>992.8261710000002</v>
      </c>
      <c r="R11" s="39"/>
      <c r="S11" s="39">
        <v>0</v>
      </c>
      <c r="T11" s="39">
        <f t="shared" si="4"/>
        <v>2968.67628</v>
      </c>
      <c r="U11" s="39">
        <f t="shared" si="5"/>
        <v>827.588529</v>
      </c>
      <c r="V11" s="39">
        <f t="shared" si="6"/>
        <v>2141.087751</v>
      </c>
      <c r="W11" s="44">
        <f t="shared" si="7"/>
        <v>13150.601471</v>
      </c>
      <c r="X11" s="43">
        <v>121</v>
      </c>
    </row>
    <row r="12" spans="1:24" ht="41.25">
      <c r="A12" s="83">
        <f>A11+1</f>
        <v>3</v>
      </c>
      <c r="B12" s="78" t="s">
        <v>3</v>
      </c>
      <c r="C12" s="40" t="s">
        <v>44</v>
      </c>
      <c r="D12" s="35" t="s">
        <v>6</v>
      </c>
      <c r="E12" s="36" t="s">
        <v>65</v>
      </c>
      <c r="F12" s="36" t="s">
        <v>93</v>
      </c>
      <c r="G12" s="37">
        <v>44197</v>
      </c>
      <c r="H12" s="37">
        <v>44561</v>
      </c>
      <c r="I12" s="38">
        <v>14003.19</v>
      </c>
      <c r="J12" s="39">
        <v>0</v>
      </c>
      <c r="K12" s="39">
        <v>25</v>
      </c>
      <c r="L12" s="39"/>
      <c r="M12" s="39">
        <f t="shared" si="0"/>
        <v>401.891553</v>
      </c>
      <c r="N12" s="39">
        <f t="shared" si="1"/>
        <v>994.2264899999999</v>
      </c>
      <c r="O12" s="39">
        <f>+I12*1.1%</f>
        <v>154.03509000000003</v>
      </c>
      <c r="P12" s="39">
        <f t="shared" si="2"/>
        <v>425.696976</v>
      </c>
      <c r="Q12" s="39">
        <f t="shared" si="3"/>
        <v>992.8261710000002</v>
      </c>
      <c r="R12" s="39"/>
      <c r="S12" s="39">
        <v>1350.12</v>
      </c>
      <c r="T12" s="39">
        <f t="shared" si="4"/>
        <v>4318.7962800000005</v>
      </c>
      <c r="U12" s="39">
        <f t="shared" si="5"/>
        <v>827.588529</v>
      </c>
      <c r="V12" s="39">
        <f t="shared" si="6"/>
        <v>2141.087751</v>
      </c>
      <c r="W12" s="44">
        <f t="shared" si="7"/>
        <v>11800.481471</v>
      </c>
      <c r="X12" s="43">
        <v>121</v>
      </c>
    </row>
    <row r="13" spans="1:24" ht="41.25">
      <c r="A13" s="83">
        <f>A12+1</f>
        <v>4</v>
      </c>
      <c r="B13" s="78" t="s">
        <v>133</v>
      </c>
      <c r="C13" s="40" t="s">
        <v>131</v>
      </c>
      <c r="D13" s="35" t="s">
        <v>134</v>
      </c>
      <c r="E13" s="36" t="s">
        <v>65</v>
      </c>
      <c r="F13" s="36" t="s">
        <v>93</v>
      </c>
      <c r="G13" s="37">
        <v>44562</v>
      </c>
      <c r="H13" s="37">
        <v>44743</v>
      </c>
      <c r="I13" s="38">
        <v>175000</v>
      </c>
      <c r="J13" s="53">
        <v>29841.29</v>
      </c>
      <c r="K13" s="53">
        <v>25</v>
      </c>
      <c r="L13" s="53"/>
      <c r="M13" s="53">
        <f t="shared" si="0"/>
        <v>5022.5</v>
      </c>
      <c r="N13" s="53">
        <f t="shared" si="1"/>
        <v>12424.999999999998</v>
      </c>
      <c r="O13" s="53">
        <f aca="true" t="shared" si="8" ref="O13:O19">65050*1.1%</f>
        <v>715.5500000000001</v>
      </c>
      <c r="P13" s="53">
        <f>162625*3.04%</f>
        <v>4943.8</v>
      </c>
      <c r="Q13" s="53">
        <f>162625*7.09%</f>
        <v>11530.112500000001</v>
      </c>
      <c r="R13" s="36"/>
      <c r="S13" s="53">
        <v>0</v>
      </c>
      <c r="T13" s="53">
        <f t="shared" si="4"/>
        <v>34636.9625</v>
      </c>
      <c r="U13" s="53">
        <f t="shared" si="5"/>
        <v>9966.3</v>
      </c>
      <c r="V13" s="53">
        <f t="shared" si="6"/>
        <v>24670.6625</v>
      </c>
      <c r="W13" s="44">
        <f aca="true" t="shared" si="9" ref="W13:W19">+I13-U13-J13-K13-L13-S13</f>
        <v>135167.41</v>
      </c>
      <c r="X13" s="43">
        <v>121</v>
      </c>
    </row>
    <row r="14" spans="1:24" ht="41.25">
      <c r="A14" s="83">
        <f aca="true" t="shared" si="10" ref="A14:A21">A13+1</f>
        <v>5</v>
      </c>
      <c r="B14" s="78" t="s">
        <v>135</v>
      </c>
      <c r="C14" s="40" t="s">
        <v>132</v>
      </c>
      <c r="D14" s="35" t="s">
        <v>136</v>
      </c>
      <c r="E14" s="36" t="s">
        <v>65</v>
      </c>
      <c r="F14" s="36" t="s">
        <v>93</v>
      </c>
      <c r="G14" s="37">
        <v>44562</v>
      </c>
      <c r="H14" s="37">
        <v>44743</v>
      </c>
      <c r="I14" s="38">
        <v>80000</v>
      </c>
      <c r="J14" s="53">
        <v>7400.87</v>
      </c>
      <c r="K14" s="53">
        <v>25</v>
      </c>
      <c r="L14" s="53"/>
      <c r="M14" s="53">
        <f aca="true" t="shared" si="11" ref="M14:M19">+I14*2.87%</f>
        <v>2296</v>
      </c>
      <c r="N14" s="53">
        <f aca="true" t="shared" si="12" ref="N14:N19">+I14*7.1%</f>
        <v>5679.999999999999</v>
      </c>
      <c r="O14" s="53">
        <f t="shared" si="8"/>
        <v>715.5500000000001</v>
      </c>
      <c r="P14" s="53">
        <f aca="true" t="shared" si="13" ref="P14:P19">+I14*3.04%</f>
        <v>2432</v>
      </c>
      <c r="Q14" s="53">
        <f aca="true" t="shared" si="14" ref="Q14:Q19">+I14*7.09%</f>
        <v>5672</v>
      </c>
      <c r="R14" s="36"/>
      <c r="S14" s="53"/>
      <c r="T14" s="53">
        <f aca="true" t="shared" si="15" ref="T14:T19">SUM(M14:S14)</f>
        <v>16795.55</v>
      </c>
      <c r="U14" s="53">
        <f aca="true" t="shared" si="16" ref="U14:U19">+M14+P14</f>
        <v>4728</v>
      </c>
      <c r="V14" s="53">
        <f aca="true" t="shared" si="17" ref="V14:V19">+N14+O14+Q14</f>
        <v>12067.55</v>
      </c>
      <c r="W14" s="44">
        <f t="shared" si="9"/>
        <v>67846.13</v>
      </c>
      <c r="X14" s="43">
        <v>121</v>
      </c>
    </row>
    <row r="15" spans="1:24" ht="41.25">
      <c r="A15" s="83">
        <f t="shared" si="10"/>
        <v>6</v>
      </c>
      <c r="B15" s="78" t="s">
        <v>137</v>
      </c>
      <c r="C15" s="40" t="s">
        <v>132</v>
      </c>
      <c r="D15" s="35" t="s">
        <v>138</v>
      </c>
      <c r="E15" s="36" t="s">
        <v>65</v>
      </c>
      <c r="F15" s="36" t="s">
        <v>94</v>
      </c>
      <c r="G15" s="37">
        <v>44562</v>
      </c>
      <c r="H15" s="37">
        <v>44743</v>
      </c>
      <c r="I15" s="38">
        <v>80000</v>
      </c>
      <c r="J15" s="53">
        <v>7400.87</v>
      </c>
      <c r="K15" s="53">
        <v>25</v>
      </c>
      <c r="L15" s="53"/>
      <c r="M15" s="53">
        <f t="shared" si="11"/>
        <v>2296</v>
      </c>
      <c r="N15" s="53">
        <f t="shared" si="12"/>
        <v>5679.999999999999</v>
      </c>
      <c r="O15" s="53">
        <f t="shared" si="8"/>
        <v>715.5500000000001</v>
      </c>
      <c r="P15" s="53">
        <f t="shared" si="13"/>
        <v>2432</v>
      </c>
      <c r="Q15" s="53">
        <f t="shared" si="14"/>
        <v>5672</v>
      </c>
      <c r="R15" s="36"/>
      <c r="S15" s="53"/>
      <c r="T15" s="53">
        <f t="shared" si="15"/>
        <v>16795.55</v>
      </c>
      <c r="U15" s="53">
        <f t="shared" si="16"/>
        <v>4728</v>
      </c>
      <c r="V15" s="53">
        <f t="shared" si="17"/>
        <v>12067.55</v>
      </c>
      <c r="W15" s="44">
        <f t="shared" si="9"/>
        <v>67846.13</v>
      </c>
      <c r="X15" s="43">
        <v>121</v>
      </c>
    </row>
    <row r="16" spans="1:24" ht="41.25">
      <c r="A16" s="83">
        <f t="shared" si="10"/>
        <v>7</v>
      </c>
      <c r="B16" s="78" t="s">
        <v>139</v>
      </c>
      <c r="C16" s="40" t="s">
        <v>132</v>
      </c>
      <c r="D16" s="35" t="s">
        <v>138</v>
      </c>
      <c r="E16" s="36" t="s">
        <v>65</v>
      </c>
      <c r="F16" s="36" t="s">
        <v>93</v>
      </c>
      <c r="G16" s="37">
        <v>44562</v>
      </c>
      <c r="H16" s="37">
        <v>44743</v>
      </c>
      <c r="I16" s="38">
        <v>80000</v>
      </c>
      <c r="J16" s="53">
        <v>7400.87</v>
      </c>
      <c r="K16" s="53">
        <v>25</v>
      </c>
      <c r="L16" s="53"/>
      <c r="M16" s="53">
        <f t="shared" si="11"/>
        <v>2296</v>
      </c>
      <c r="N16" s="53">
        <f t="shared" si="12"/>
        <v>5679.999999999999</v>
      </c>
      <c r="O16" s="53">
        <f t="shared" si="8"/>
        <v>715.5500000000001</v>
      </c>
      <c r="P16" s="53">
        <f t="shared" si="13"/>
        <v>2432</v>
      </c>
      <c r="Q16" s="53">
        <f t="shared" si="14"/>
        <v>5672</v>
      </c>
      <c r="R16" s="36"/>
      <c r="S16" s="53"/>
      <c r="T16" s="53">
        <f t="shared" si="15"/>
        <v>16795.55</v>
      </c>
      <c r="U16" s="53">
        <f t="shared" si="16"/>
        <v>4728</v>
      </c>
      <c r="V16" s="53">
        <f t="shared" si="17"/>
        <v>12067.55</v>
      </c>
      <c r="W16" s="44">
        <f t="shared" si="9"/>
        <v>67846.13</v>
      </c>
      <c r="X16" s="43">
        <v>121</v>
      </c>
    </row>
    <row r="17" spans="1:24" ht="41.25">
      <c r="A17" s="83">
        <f t="shared" si="10"/>
        <v>8</v>
      </c>
      <c r="B17" s="78" t="s">
        <v>140</v>
      </c>
      <c r="C17" s="40" t="s">
        <v>132</v>
      </c>
      <c r="D17" s="35" t="s">
        <v>141</v>
      </c>
      <c r="E17" s="36" t="s">
        <v>65</v>
      </c>
      <c r="F17" s="36" t="s">
        <v>94</v>
      </c>
      <c r="G17" s="37">
        <v>44562</v>
      </c>
      <c r="H17" s="37">
        <v>44743</v>
      </c>
      <c r="I17" s="38">
        <v>80000</v>
      </c>
      <c r="J17" s="53">
        <v>7400.87</v>
      </c>
      <c r="K17" s="53">
        <v>25</v>
      </c>
      <c r="L17" s="53"/>
      <c r="M17" s="53">
        <f t="shared" si="11"/>
        <v>2296</v>
      </c>
      <c r="N17" s="53">
        <f t="shared" si="12"/>
        <v>5679.999999999999</v>
      </c>
      <c r="O17" s="53">
        <f t="shared" si="8"/>
        <v>715.5500000000001</v>
      </c>
      <c r="P17" s="53">
        <f t="shared" si="13"/>
        <v>2432</v>
      </c>
      <c r="Q17" s="53">
        <f t="shared" si="14"/>
        <v>5672</v>
      </c>
      <c r="R17" s="36"/>
      <c r="S17" s="53"/>
      <c r="T17" s="53">
        <f t="shared" si="15"/>
        <v>16795.55</v>
      </c>
      <c r="U17" s="53">
        <f t="shared" si="16"/>
        <v>4728</v>
      </c>
      <c r="V17" s="53">
        <f t="shared" si="17"/>
        <v>12067.55</v>
      </c>
      <c r="W17" s="44">
        <f t="shared" si="9"/>
        <v>67846.13</v>
      </c>
      <c r="X17" s="43">
        <v>121</v>
      </c>
    </row>
    <row r="18" spans="1:24" ht="41.25">
      <c r="A18" s="83">
        <f t="shared" si="10"/>
        <v>9</v>
      </c>
      <c r="B18" s="78" t="s">
        <v>143</v>
      </c>
      <c r="C18" s="40" t="s">
        <v>132</v>
      </c>
      <c r="D18" s="35" t="s">
        <v>141</v>
      </c>
      <c r="E18" s="36" t="s">
        <v>65</v>
      </c>
      <c r="F18" s="36" t="s">
        <v>94</v>
      </c>
      <c r="G18" s="37">
        <v>44593</v>
      </c>
      <c r="H18" s="37">
        <v>44743</v>
      </c>
      <c r="I18" s="38">
        <v>80000</v>
      </c>
      <c r="J18" s="53">
        <v>7400.87</v>
      </c>
      <c r="K18" s="53">
        <v>25</v>
      </c>
      <c r="L18" s="53"/>
      <c r="M18" s="53">
        <f t="shared" si="11"/>
        <v>2296</v>
      </c>
      <c r="N18" s="53">
        <f t="shared" si="12"/>
        <v>5679.999999999999</v>
      </c>
      <c r="O18" s="53">
        <f t="shared" si="8"/>
        <v>715.5500000000001</v>
      </c>
      <c r="P18" s="53">
        <f t="shared" si="13"/>
        <v>2432</v>
      </c>
      <c r="Q18" s="53">
        <f t="shared" si="14"/>
        <v>5672</v>
      </c>
      <c r="R18" s="36"/>
      <c r="S18" s="53"/>
      <c r="T18" s="53">
        <f t="shared" si="15"/>
        <v>16795.55</v>
      </c>
      <c r="U18" s="53">
        <f t="shared" si="16"/>
        <v>4728</v>
      </c>
      <c r="V18" s="53">
        <f t="shared" si="17"/>
        <v>12067.55</v>
      </c>
      <c r="W18" s="44">
        <f t="shared" si="9"/>
        <v>67846.13</v>
      </c>
      <c r="X18" s="43">
        <v>121</v>
      </c>
    </row>
    <row r="19" spans="1:24" ht="41.25">
      <c r="A19" s="83">
        <f t="shared" si="10"/>
        <v>10</v>
      </c>
      <c r="B19" s="78" t="s">
        <v>144</v>
      </c>
      <c r="C19" s="40" t="s">
        <v>132</v>
      </c>
      <c r="D19" s="35" t="s">
        <v>138</v>
      </c>
      <c r="E19" s="36" t="s">
        <v>65</v>
      </c>
      <c r="F19" s="36" t="s">
        <v>94</v>
      </c>
      <c r="G19" s="37">
        <v>44562</v>
      </c>
      <c r="H19" s="37">
        <v>44743</v>
      </c>
      <c r="I19" s="38">
        <v>80000</v>
      </c>
      <c r="J19" s="155">
        <v>7063.34</v>
      </c>
      <c r="K19" s="53">
        <v>25</v>
      </c>
      <c r="L19" s="53"/>
      <c r="M19" s="53">
        <f t="shared" si="11"/>
        <v>2296</v>
      </c>
      <c r="N19" s="53">
        <f t="shared" si="12"/>
        <v>5679.999999999999</v>
      </c>
      <c r="O19" s="53">
        <f t="shared" si="8"/>
        <v>715.5500000000001</v>
      </c>
      <c r="P19" s="53">
        <f t="shared" si="13"/>
        <v>2432</v>
      </c>
      <c r="Q19" s="53">
        <f t="shared" si="14"/>
        <v>5672</v>
      </c>
      <c r="R19" s="36"/>
      <c r="S19" s="53">
        <v>1350.12</v>
      </c>
      <c r="T19" s="53">
        <f t="shared" si="15"/>
        <v>18145.67</v>
      </c>
      <c r="U19" s="53">
        <f t="shared" si="16"/>
        <v>4728</v>
      </c>
      <c r="V19" s="53">
        <f t="shared" si="17"/>
        <v>12067.55</v>
      </c>
      <c r="W19" s="44">
        <f t="shared" si="9"/>
        <v>66833.54000000001</v>
      </c>
      <c r="X19" s="43">
        <v>121</v>
      </c>
    </row>
    <row r="20" spans="1:24" ht="41.25">
      <c r="A20" s="83">
        <f t="shared" si="10"/>
        <v>11</v>
      </c>
      <c r="B20" s="78" t="s">
        <v>27</v>
      </c>
      <c r="C20" s="35" t="s">
        <v>44</v>
      </c>
      <c r="D20" s="35" t="s">
        <v>63</v>
      </c>
      <c r="E20" s="36" t="s">
        <v>65</v>
      </c>
      <c r="F20" s="36" t="s">
        <v>94</v>
      </c>
      <c r="G20" s="37">
        <v>44410</v>
      </c>
      <c r="H20" s="37">
        <v>44594</v>
      </c>
      <c r="I20" s="38">
        <v>60000</v>
      </c>
      <c r="J20" s="39">
        <v>3486.68</v>
      </c>
      <c r="K20" s="39">
        <v>25</v>
      </c>
      <c r="L20" s="39"/>
      <c r="M20" s="39">
        <f t="shared" si="0"/>
        <v>1722</v>
      </c>
      <c r="N20" s="39">
        <f t="shared" si="1"/>
        <v>4260</v>
      </c>
      <c r="O20" s="39">
        <f>I20*1.1%</f>
        <v>660.0000000000001</v>
      </c>
      <c r="P20" s="39">
        <f t="shared" si="2"/>
        <v>1824</v>
      </c>
      <c r="Q20" s="39">
        <f t="shared" si="3"/>
        <v>4254</v>
      </c>
      <c r="R20" s="39"/>
      <c r="S20" s="39"/>
      <c r="T20" s="39">
        <f t="shared" si="4"/>
        <v>12720</v>
      </c>
      <c r="U20" s="39">
        <f t="shared" si="5"/>
        <v>3546</v>
      </c>
      <c r="V20" s="39">
        <f t="shared" si="6"/>
        <v>9174</v>
      </c>
      <c r="W20" s="44">
        <f t="shared" si="7"/>
        <v>52942.32</v>
      </c>
      <c r="X20" s="43">
        <v>121</v>
      </c>
    </row>
    <row r="21" spans="1:24" ht="41.25">
      <c r="A21" s="83">
        <f t="shared" si="10"/>
        <v>12</v>
      </c>
      <c r="B21" s="78" t="s">
        <v>126</v>
      </c>
      <c r="C21" s="35" t="s">
        <v>44</v>
      </c>
      <c r="D21" s="35" t="s">
        <v>127</v>
      </c>
      <c r="E21" s="36" t="s">
        <v>65</v>
      </c>
      <c r="F21" s="36" t="s">
        <v>94</v>
      </c>
      <c r="G21" s="37">
        <v>44501</v>
      </c>
      <c r="H21" s="37">
        <v>44681</v>
      </c>
      <c r="I21" s="38">
        <v>40000</v>
      </c>
      <c r="J21" s="39">
        <v>442.65</v>
      </c>
      <c r="K21" s="39">
        <v>25</v>
      </c>
      <c r="L21" s="39"/>
      <c r="M21" s="39">
        <f t="shared" si="0"/>
        <v>1148</v>
      </c>
      <c r="N21" s="39">
        <f t="shared" si="1"/>
        <v>2839.9999999999995</v>
      </c>
      <c r="O21" s="39">
        <f>I21*1.1%</f>
        <v>440.00000000000006</v>
      </c>
      <c r="P21" s="39">
        <f t="shared" si="2"/>
        <v>1216</v>
      </c>
      <c r="Q21" s="39">
        <f t="shared" si="3"/>
        <v>2836</v>
      </c>
      <c r="R21" s="39"/>
      <c r="S21" s="39"/>
      <c r="T21" s="39">
        <f t="shared" si="4"/>
        <v>8480</v>
      </c>
      <c r="U21" s="39">
        <f t="shared" si="5"/>
        <v>2364</v>
      </c>
      <c r="V21" s="39">
        <f t="shared" si="6"/>
        <v>6116</v>
      </c>
      <c r="W21" s="44">
        <f t="shared" si="7"/>
        <v>37168.35</v>
      </c>
      <c r="X21" s="43">
        <v>121</v>
      </c>
    </row>
    <row r="22" spans="1:24" ht="42" thickBot="1">
      <c r="A22" s="83">
        <f>A21+1</f>
        <v>13</v>
      </c>
      <c r="B22" s="104" t="s">
        <v>4</v>
      </c>
      <c r="C22" s="94" t="s">
        <v>34</v>
      </c>
      <c r="D22" s="94" t="s">
        <v>35</v>
      </c>
      <c r="E22" s="95" t="s">
        <v>65</v>
      </c>
      <c r="F22" s="95" t="s">
        <v>93</v>
      </c>
      <c r="G22" s="96">
        <v>44348</v>
      </c>
      <c r="H22" s="96">
        <v>44712</v>
      </c>
      <c r="I22" s="97">
        <v>36809.07</v>
      </c>
      <c r="J22" s="98">
        <v>0</v>
      </c>
      <c r="K22" s="98">
        <v>25</v>
      </c>
      <c r="L22" s="98">
        <v>100</v>
      </c>
      <c r="M22" s="98">
        <f t="shared" si="0"/>
        <v>1056.420309</v>
      </c>
      <c r="N22" s="98">
        <f t="shared" si="1"/>
        <v>2613.44397</v>
      </c>
      <c r="O22" s="98">
        <f>+I22*1.1%</f>
        <v>404.89977000000005</v>
      </c>
      <c r="P22" s="98">
        <f t="shared" si="2"/>
        <v>1118.995728</v>
      </c>
      <c r="Q22" s="98">
        <f t="shared" si="3"/>
        <v>2609.7630630000003</v>
      </c>
      <c r="R22" s="98"/>
      <c r="S22" s="98">
        <v>0</v>
      </c>
      <c r="T22" s="98">
        <f t="shared" si="4"/>
        <v>7803.5228400000005</v>
      </c>
      <c r="U22" s="98">
        <f t="shared" si="5"/>
        <v>2175.416037</v>
      </c>
      <c r="V22" s="98">
        <f t="shared" si="6"/>
        <v>5628.106803000001</v>
      </c>
      <c r="W22" s="99">
        <f t="shared" si="7"/>
        <v>34508.653963</v>
      </c>
      <c r="X22" s="100">
        <v>121</v>
      </c>
    </row>
    <row r="23" spans="1:24" ht="15.75" thickBot="1">
      <c r="A23" s="150" t="s">
        <v>101</v>
      </c>
      <c r="B23" s="151"/>
      <c r="C23" s="151"/>
      <c r="D23" s="151"/>
      <c r="E23" s="151"/>
      <c r="F23" s="151"/>
      <c r="G23" s="151"/>
      <c r="H23" s="151"/>
      <c r="I23" s="101">
        <f>SUM(I10:I22)</f>
        <v>834995.45</v>
      </c>
      <c r="J23" s="101">
        <f aca="true" t="shared" si="18" ref="J23:Q23">SUM(J10:J22)</f>
        <v>77838.31</v>
      </c>
      <c r="K23" s="101">
        <f t="shared" si="18"/>
        <v>325</v>
      </c>
      <c r="L23" s="102">
        <f t="shared" si="18"/>
        <v>100</v>
      </c>
      <c r="M23" s="101">
        <f t="shared" si="18"/>
        <v>23964.369415</v>
      </c>
      <c r="N23" s="101">
        <f t="shared" si="18"/>
        <v>59284.676949999994</v>
      </c>
      <c r="O23" s="101">
        <f t="shared" si="18"/>
        <v>6988.7999500000005</v>
      </c>
      <c r="P23" s="101">
        <f t="shared" si="18"/>
        <v>25007.66168</v>
      </c>
      <c r="Q23" s="101">
        <f t="shared" si="18"/>
        <v>58323.789905</v>
      </c>
      <c r="R23" s="101"/>
      <c r="S23" s="101">
        <f>SUM(S10:S22)</f>
        <v>2700.24</v>
      </c>
      <c r="T23" s="101">
        <f>SUM(T10:T22)</f>
        <v>176269.5379</v>
      </c>
      <c r="U23" s="101">
        <f>SUM(U10:U22)</f>
        <v>48972.031095</v>
      </c>
      <c r="V23" s="101">
        <f>SUM(V10:V22)</f>
        <v>124597.266805</v>
      </c>
      <c r="W23" s="101">
        <f>SUM(W10:W22)</f>
        <v>705059.868905</v>
      </c>
      <c r="X23" s="103"/>
    </row>
    <row r="24" spans="1:24" ht="23.25" thickBot="1">
      <c r="A24" s="141" t="s">
        <v>142</v>
      </c>
      <c r="B24" s="142"/>
      <c r="C24" s="105">
        <f>'Act. 1 Empleados Temporal'!A30+'Act. 2 Empleados Temporal'!A22</f>
        <v>35</v>
      </c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2"/>
    </row>
    <row r="25" spans="1:24" ht="22.5">
      <c r="A25" s="8"/>
      <c r="B25" s="8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/>
    </row>
    <row r="26" spans="1:24" ht="23.25" customHeight="1">
      <c r="A26" s="8"/>
      <c r="B26" s="135" t="s">
        <v>102</v>
      </c>
      <c r="C26" s="135"/>
      <c r="D26" s="135" t="s">
        <v>103</v>
      </c>
      <c r="E26" s="135"/>
      <c r="F26" s="46" t="s">
        <v>104</v>
      </c>
      <c r="G26" s="7"/>
      <c r="H26" s="7"/>
      <c r="I26" s="11"/>
      <c r="J26" s="147" t="s">
        <v>102</v>
      </c>
      <c r="K26" s="147"/>
      <c r="L26" s="147"/>
      <c r="M26" s="147"/>
      <c r="N26" s="147" t="s">
        <v>103</v>
      </c>
      <c r="O26" s="147"/>
      <c r="P26" s="147"/>
      <c r="Q26" s="147"/>
      <c r="R26" s="72" t="s">
        <v>104</v>
      </c>
      <c r="S26" s="11"/>
      <c r="T26" s="11"/>
      <c r="U26" s="11"/>
      <c r="V26" s="11"/>
      <c r="W26" s="11"/>
      <c r="X26" s="12"/>
    </row>
    <row r="27" spans="1:24" ht="22.5">
      <c r="A27" s="8"/>
      <c r="B27" s="136" t="s">
        <v>105</v>
      </c>
      <c r="C27" s="136"/>
      <c r="D27" s="136" t="s">
        <v>106</v>
      </c>
      <c r="E27" s="136"/>
      <c r="F27" s="47">
        <f>M23</f>
        <v>23964.369415</v>
      </c>
      <c r="G27" s="7"/>
      <c r="H27" s="7"/>
      <c r="I27" s="11"/>
      <c r="J27" s="146" t="s">
        <v>105</v>
      </c>
      <c r="K27" s="146"/>
      <c r="L27" s="146"/>
      <c r="M27" s="146"/>
      <c r="N27" s="146" t="s">
        <v>106</v>
      </c>
      <c r="O27" s="146"/>
      <c r="P27" s="146"/>
      <c r="Q27" s="146"/>
      <c r="R27" s="50">
        <f>'Act. 1 Empleados Temporal'!F35+'Act. 2 Empleados Temporal'!F27</f>
        <v>68059.336415</v>
      </c>
      <c r="S27" s="11"/>
      <c r="T27" s="11"/>
      <c r="U27" s="11"/>
      <c r="V27" s="11"/>
      <c r="W27" s="11"/>
      <c r="X27" s="12"/>
    </row>
    <row r="28" spans="1:24" ht="22.5">
      <c r="A28" s="8"/>
      <c r="B28" s="136" t="s">
        <v>107</v>
      </c>
      <c r="C28" s="136"/>
      <c r="D28" s="136" t="s">
        <v>108</v>
      </c>
      <c r="E28" s="136"/>
      <c r="F28" s="47">
        <f>J23</f>
        <v>77838.31</v>
      </c>
      <c r="G28" s="7"/>
      <c r="H28" s="7"/>
      <c r="I28" s="11"/>
      <c r="J28" s="146" t="s">
        <v>107</v>
      </c>
      <c r="K28" s="146"/>
      <c r="L28" s="146"/>
      <c r="M28" s="146"/>
      <c r="N28" s="146" t="s">
        <v>108</v>
      </c>
      <c r="O28" s="146"/>
      <c r="P28" s="146"/>
      <c r="Q28" s="146"/>
      <c r="R28" s="50">
        <f>'Act. 1 Empleados Temporal'!F36+'Act. 2 Empleados Temporal'!F28</f>
        <v>213635.98</v>
      </c>
      <c r="S28" s="11"/>
      <c r="T28" s="11"/>
      <c r="U28" s="11"/>
      <c r="V28" s="11"/>
      <c r="W28" s="11"/>
      <c r="X28" s="12"/>
    </row>
    <row r="29" spans="1:24" ht="22.5">
      <c r="A29" s="8"/>
      <c r="B29" s="136" t="s">
        <v>109</v>
      </c>
      <c r="C29" s="136"/>
      <c r="D29" s="136" t="s">
        <v>110</v>
      </c>
      <c r="E29" s="136"/>
      <c r="F29" s="47">
        <f>K23</f>
        <v>325</v>
      </c>
      <c r="G29" s="7"/>
      <c r="H29" s="7"/>
      <c r="I29" s="11"/>
      <c r="J29" s="146" t="s">
        <v>109</v>
      </c>
      <c r="K29" s="146"/>
      <c r="L29" s="146"/>
      <c r="M29" s="146"/>
      <c r="N29" s="146" t="s">
        <v>110</v>
      </c>
      <c r="O29" s="146"/>
      <c r="P29" s="146"/>
      <c r="Q29" s="146"/>
      <c r="R29" s="50">
        <f>F29+'Act. 1 Empleados Temporal'!F37</f>
        <v>875</v>
      </c>
      <c r="S29" s="11"/>
      <c r="T29" s="11"/>
      <c r="U29" s="11"/>
      <c r="V29" s="11"/>
      <c r="W29" s="11"/>
      <c r="X29" s="12"/>
    </row>
    <row r="30" spans="1:24" ht="22.5">
      <c r="A30" s="8"/>
      <c r="B30" s="139" t="s">
        <v>125</v>
      </c>
      <c r="C30" s="140"/>
      <c r="D30" s="139" t="s">
        <v>124</v>
      </c>
      <c r="E30" s="140"/>
      <c r="F30" s="47">
        <f>R23</f>
        <v>0</v>
      </c>
      <c r="G30" s="7"/>
      <c r="H30" s="7"/>
      <c r="I30" s="11"/>
      <c r="J30" s="146" t="s">
        <v>125</v>
      </c>
      <c r="K30" s="146"/>
      <c r="L30" s="146"/>
      <c r="M30" s="146"/>
      <c r="N30" s="146" t="s">
        <v>124</v>
      </c>
      <c r="O30" s="146"/>
      <c r="P30" s="146"/>
      <c r="Q30" s="146"/>
      <c r="R30" s="50">
        <f>'Act. 1 Empleados Temporal'!F38+'Act. 2 Empleados Temporal'!F30</f>
        <v>8791.33</v>
      </c>
      <c r="S30" s="11"/>
      <c r="T30" s="11"/>
      <c r="U30" s="11"/>
      <c r="V30" s="11"/>
      <c r="W30" s="11"/>
      <c r="X30" s="12"/>
    </row>
    <row r="31" spans="1:24" ht="22.5">
      <c r="A31" s="8"/>
      <c r="B31" s="136" t="s">
        <v>111</v>
      </c>
      <c r="C31" s="136"/>
      <c r="D31" s="136" t="s">
        <v>106</v>
      </c>
      <c r="E31" s="136"/>
      <c r="F31" s="47">
        <f>P23</f>
        <v>25007.66168</v>
      </c>
      <c r="G31" s="7"/>
      <c r="H31" s="7"/>
      <c r="I31" s="11"/>
      <c r="J31" s="146" t="s">
        <v>111</v>
      </c>
      <c r="K31" s="146"/>
      <c r="L31" s="146"/>
      <c r="M31" s="146"/>
      <c r="N31" s="146" t="s">
        <v>106</v>
      </c>
      <c r="O31" s="146"/>
      <c r="P31" s="146"/>
      <c r="Q31" s="146"/>
      <c r="R31" s="50">
        <f>'Act. 1 Empleados Temporal'!F39+'Act. 2 Empleados Temporal'!F31</f>
        <v>71034.32568000001</v>
      </c>
      <c r="S31" s="11"/>
      <c r="T31" s="11"/>
      <c r="U31" s="11"/>
      <c r="V31" s="11"/>
      <c r="W31" s="11"/>
      <c r="X31" s="12"/>
    </row>
    <row r="32" spans="1:24" ht="22.5">
      <c r="A32" s="8"/>
      <c r="B32" s="136" t="s">
        <v>112</v>
      </c>
      <c r="C32" s="136"/>
      <c r="D32" s="136" t="s">
        <v>106</v>
      </c>
      <c r="E32" s="136"/>
      <c r="F32" s="47">
        <f>S23</f>
        <v>2700.24</v>
      </c>
      <c r="G32" s="7"/>
      <c r="H32" s="7"/>
      <c r="I32" s="11"/>
      <c r="J32" s="146" t="s">
        <v>112</v>
      </c>
      <c r="K32" s="146"/>
      <c r="L32" s="146"/>
      <c r="M32" s="146"/>
      <c r="N32" s="146" t="s">
        <v>106</v>
      </c>
      <c r="O32" s="146"/>
      <c r="P32" s="146"/>
      <c r="Q32" s="146"/>
      <c r="R32" s="50">
        <f>'Act. 1 Empleados Temporal'!F40+'Act. 2 Empleados Temporal'!F32</f>
        <v>4050.3599999999997</v>
      </c>
      <c r="S32" s="11"/>
      <c r="T32" s="11"/>
      <c r="U32" s="11"/>
      <c r="V32" s="11"/>
      <c r="W32" s="11"/>
      <c r="X32" s="12"/>
    </row>
    <row r="33" spans="1:24" ht="22.5">
      <c r="A33" s="8"/>
      <c r="B33" s="136" t="s">
        <v>113</v>
      </c>
      <c r="C33" s="136"/>
      <c r="D33" s="136" t="s">
        <v>114</v>
      </c>
      <c r="E33" s="136"/>
      <c r="F33" s="47">
        <f>L23</f>
        <v>100</v>
      </c>
      <c r="G33" s="7"/>
      <c r="H33" s="7"/>
      <c r="I33" s="11"/>
      <c r="J33" s="146" t="s">
        <v>113</v>
      </c>
      <c r="K33" s="146"/>
      <c r="L33" s="146"/>
      <c r="M33" s="146"/>
      <c r="N33" s="146" t="s">
        <v>114</v>
      </c>
      <c r="O33" s="146"/>
      <c r="P33" s="146"/>
      <c r="Q33" s="146"/>
      <c r="R33" s="50">
        <f>'Act. 1 Empleados Temporal'!F41+'Act. 2 Empleados Temporal'!F33</f>
        <v>2100</v>
      </c>
      <c r="S33" s="11"/>
      <c r="T33" s="11"/>
      <c r="U33" s="11"/>
      <c r="V33" s="11"/>
      <c r="W33" s="11"/>
      <c r="X33" s="12"/>
    </row>
    <row r="34" spans="1:24" ht="22.5">
      <c r="A34" s="8"/>
      <c r="B34" s="138" t="s">
        <v>115</v>
      </c>
      <c r="C34" s="138"/>
      <c r="D34" s="136"/>
      <c r="E34" s="136"/>
      <c r="F34" s="47">
        <f>N23</f>
        <v>59284.676949999994</v>
      </c>
      <c r="G34" s="7"/>
      <c r="H34" s="7"/>
      <c r="I34" s="11"/>
      <c r="J34" s="146" t="s">
        <v>115</v>
      </c>
      <c r="K34" s="146"/>
      <c r="L34" s="146"/>
      <c r="M34" s="146"/>
      <c r="N34" s="143"/>
      <c r="O34" s="143"/>
      <c r="P34" s="143"/>
      <c r="Q34" s="143"/>
      <c r="R34" s="50">
        <f>'Act. 1 Empleados Temporal'!F42+'Act. 2 Empleados Temporal'!F34</f>
        <v>168369.78694999998</v>
      </c>
      <c r="S34" s="11"/>
      <c r="T34" s="11"/>
      <c r="U34" s="11"/>
      <c r="V34" s="11"/>
      <c r="W34" s="11"/>
      <c r="X34" s="12"/>
    </row>
    <row r="35" spans="1:24" ht="22.5">
      <c r="A35" s="8"/>
      <c r="B35" s="138" t="s">
        <v>116</v>
      </c>
      <c r="C35" s="138"/>
      <c r="D35" s="136"/>
      <c r="E35" s="136"/>
      <c r="F35" s="47">
        <f>O23</f>
        <v>6988.7999500000005</v>
      </c>
      <c r="G35" s="7"/>
      <c r="H35" s="7"/>
      <c r="I35" s="11"/>
      <c r="J35" s="146" t="s">
        <v>116</v>
      </c>
      <c r="K35" s="146"/>
      <c r="L35" s="146"/>
      <c r="M35" s="146"/>
      <c r="N35" s="143"/>
      <c r="O35" s="143"/>
      <c r="P35" s="143"/>
      <c r="Q35" s="143"/>
      <c r="R35" s="50">
        <f>'Act. 1 Empleados Temporal'!F43+'Act. 2 Empleados Temporal'!F35</f>
        <v>19994.75995</v>
      </c>
      <c r="S35" s="11"/>
      <c r="T35" s="11"/>
      <c r="U35" s="11"/>
      <c r="V35" s="11"/>
      <c r="W35" s="11"/>
      <c r="X35" s="12"/>
    </row>
    <row r="36" spans="1:24" ht="22.5">
      <c r="A36" s="8"/>
      <c r="B36" s="138" t="s">
        <v>117</v>
      </c>
      <c r="C36" s="138"/>
      <c r="D36" s="136"/>
      <c r="E36" s="136"/>
      <c r="F36" s="48">
        <f>Q23</f>
        <v>58323.789905</v>
      </c>
      <c r="G36" s="7"/>
      <c r="H36" s="7"/>
      <c r="I36" s="11"/>
      <c r="J36" s="146" t="s">
        <v>117</v>
      </c>
      <c r="K36" s="146"/>
      <c r="L36" s="146"/>
      <c r="M36" s="146"/>
      <c r="N36" s="143"/>
      <c r="O36" s="143"/>
      <c r="P36" s="143"/>
      <c r="Q36" s="143"/>
      <c r="R36" s="51">
        <f>'Act. 1 Empleados Temporal'!F44+'Act. 2 Empleados Temporal'!F36</f>
        <v>165668.87140499998</v>
      </c>
      <c r="S36" s="11"/>
      <c r="T36" s="11"/>
      <c r="U36" s="11"/>
      <c r="V36" s="11"/>
      <c r="W36" s="11"/>
      <c r="X36" s="12"/>
    </row>
    <row r="37" spans="1:24" ht="22.5">
      <c r="A37" s="8"/>
      <c r="B37" s="137" t="s">
        <v>118</v>
      </c>
      <c r="C37" s="137"/>
      <c r="D37" s="137"/>
      <c r="E37" s="137"/>
      <c r="F37" s="52">
        <f>I23-F27-F28-F29-F30-F31-F32-F33</f>
        <v>705059.868905</v>
      </c>
      <c r="G37" s="7"/>
      <c r="H37" s="7"/>
      <c r="I37" s="11"/>
      <c r="J37" s="144" t="s">
        <v>119</v>
      </c>
      <c r="K37" s="144"/>
      <c r="L37" s="144"/>
      <c r="M37" s="144"/>
      <c r="N37" s="144"/>
      <c r="O37" s="144"/>
      <c r="P37" s="144"/>
      <c r="Q37" s="144"/>
      <c r="R37" s="85">
        <f>(((I23+'Act. 1 Empleados Temporal'!I31)-(R27+R28+R29+R30+R31+R32+R33)))</f>
        <v>2002859.1179050002</v>
      </c>
      <c r="S37" s="11"/>
      <c r="T37" s="11"/>
      <c r="U37" s="11"/>
      <c r="V37" s="11"/>
      <c r="W37" s="11"/>
      <c r="X37" s="12"/>
    </row>
    <row r="38" spans="1:24" ht="22.5">
      <c r="A38" s="8"/>
      <c r="B38" s="8"/>
      <c r="C38" s="7"/>
      <c r="D38" s="7"/>
      <c r="E38" s="7"/>
      <c r="F38" s="7"/>
      <c r="G38" s="7"/>
      <c r="H38" s="7"/>
      <c r="I38" s="11"/>
      <c r="J38" s="49"/>
      <c r="K38" s="49"/>
      <c r="L38" s="49"/>
      <c r="M38" s="49"/>
      <c r="N38" s="49"/>
      <c r="O38" s="11"/>
      <c r="P38" s="11"/>
      <c r="Q38" s="11"/>
      <c r="R38" s="11"/>
      <c r="S38" s="11"/>
      <c r="T38" s="11"/>
      <c r="U38" s="11"/>
      <c r="V38" s="11"/>
      <c r="W38" s="11"/>
      <c r="X38" s="12"/>
    </row>
    <row r="39" spans="1:24" ht="23.25" customHeight="1">
      <c r="A39" s="8"/>
      <c r="B39" s="8"/>
      <c r="C39" s="7"/>
      <c r="D39" s="7"/>
      <c r="E39" s="7"/>
      <c r="F39" s="7"/>
      <c r="G39" s="7"/>
      <c r="H39" s="7"/>
      <c r="I39" s="11"/>
      <c r="J39" s="145" t="s">
        <v>123</v>
      </c>
      <c r="K39" s="145"/>
      <c r="L39" s="145"/>
      <c r="M39" s="145"/>
      <c r="N39" s="145"/>
      <c r="O39" s="145"/>
      <c r="P39" s="145"/>
      <c r="Q39" s="145"/>
      <c r="R39" s="145"/>
      <c r="S39" s="11"/>
      <c r="T39" s="11"/>
      <c r="U39" s="11"/>
      <c r="V39" s="11"/>
      <c r="W39" s="11"/>
      <c r="X39" s="12"/>
    </row>
    <row r="40" spans="1:24" ht="22.5">
      <c r="A40" s="18" t="s">
        <v>9</v>
      </c>
      <c r="B40" s="9"/>
      <c r="C40" s="19"/>
      <c r="D40" s="19"/>
      <c r="E40" s="19"/>
      <c r="F40" s="19"/>
      <c r="G40" s="19"/>
      <c r="H40" s="19"/>
      <c r="I40" s="24"/>
      <c r="J40" s="145"/>
      <c r="K40" s="145"/>
      <c r="L40" s="145"/>
      <c r="M40" s="145"/>
      <c r="N40" s="145"/>
      <c r="O40" s="145"/>
      <c r="P40" s="145"/>
      <c r="Q40" s="145"/>
      <c r="R40" s="145"/>
      <c r="S40" s="11"/>
      <c r="T40" s="25"/>
      <c r="U40" s="25"/>
      <c r="V40" s="25"/>
      <c r="W40" s="25"/>
      <c r="X40" s="11"/>
    </row>
    <row r="41" spans="1:24" ht="20.25">
      <c r="A41" s="20" t="s">
        <v>98</v>
      </c>
      <c r="B41" s="27"/>
      <c r="C41" s="20"/>
      <c r="D41" s="20"/>
      <c r="E41" s="20"/>
      <c r="F41" s="20"/>
      <c r="G41" s="20"/>
      <c r="H41" s="20"/>
      <c r="I41" s="14"/>
      <c r="J41" s="145"/>
      <c r="K41" s="145"/>
      <c r="L41" s="145"/>
      <c r="M41" s="145"/>
      <c r="N41" s="145"/>
      <c r="O41" s="145"/>
      <c r="P41" s="145"/>
      <c r="Q41" s="145"/>
      <c r="R41" s="145"/>
      <c r="S41" s="14"/>
      <c r="T41" s="26"/>
      <c r="U41" s="26"/>
      <c r="V41" s="26"/>
      <c r="W41" s="14"/>
      <c r="X41" s="14"/>
    </row>
    <row r="42" spans="1:24" ht="20.25">
      <c r="A42" s="20" t="s">
        <v>129</v>
      </c>
      <c r="B42" s="27"/>
      <c r="C42" s="20"/>
      <c r="D42" s="20"/>
      <c r="E42" s="20"/>
      <c r="F42" s="20"/>
      <c r="G42" s="20"/>
      <c r="H42" s="21"/>
      <c r="I42" s="13"/>
      <c r="J42" s="145"/>
      <c r="K42" s="145"/>
      <c r="L42" s="145"/>
      <c r="M42" s="145"/>
      <c r="N42" s="145"/>
      <c r="O42" s="145"/>
      <c r="P42" s="145"/>
      <c r="Q42" s="145"/>
      <c r="R42" s="145"/>
      <c r="S42" s="14"/>
      <c r="T42" s="14"/>
      <c r="U42" s="14"/>
      <c r="V42" s="14"/>
      <c r="W42" s="14"/>
      <c r="X42" s="14"/>
    </row>
    <row r="43" spans="1:24" ht="20.25">
      <c r="A43" s="20" t="s">
        <v>128</v>
      </c>
      <c r="B43" s="27"/>
      <c r="C43" s="20"/>
      <c r="D43" s="20"/>
      <c r="E43" s="20"/>
      <c r="F43" s="20"/>
      <c r="G43" s="20"/>
      <c r="H43" s="21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/>
      <c r="U43" s="14"/>
      <c r="V43" s="4"/>
      <c r="W43" s="4"/>
      <c r="X43" s="4"/>
    </row>
    <row r="44" spans="1:24" ht="20.25">
      <c r="A44" s="20" t="s">
        <v>130</v>
      </c>
      <c r="B44" s="27"/>
      <c r="C44" s="20"/>
      <c r="D44" s="20"/>
      <c r="E44" s="20"/>
      <c r="F44" s="20"/>
      <c r="G44" s="20"/>
      <c r="H44" s="21"/>
      <c r="I44" s="13"/>
      <c r="J44" s="5"/>
      <c r="K44" s="5"/>
      <c r="L44" s="5"/>
      <c r="M44" s="14"/>
      <c r="N44" s="14"/>
      <c r="O44" s="14"/>
      <c r="P44" s="14"/>
      <c r="Q44" s="6"/>
      <c r="R44" s="6"/>
      <c r="S44" s="14"/>
      <c r="T44" s="14"/>
      <c r="U44" s="14"/>
      <c r="V44" s="4"/>
      <c r="W44" s="4"/>
      <c r="X44" s="4"/>
    </row>
    <row r="45" spans="1:24" ht="20.25">
      <c r="A45" s="22" t="s">
        <v>99</v>
      </c>
      <c r="B45" s="28"/>
      <c r="C45" s="22"/>
      <c r="D45" s="22"/>
      <c r="E45" s="23"/>
      <c r="F45" s="23"/>
      <c r="G45" s="20"/>
      <c r="H45" s="21"/>
      <c r="I45" s="13"/>
      <c r="J45" s="5"/>
      <c r="K45" s="5"/>
      <c r="L45" s="5"/>
      <c r="M45" s="14"/>
      <c r="N45" s="14"/>
      <c r="O45" s="14"/>
      <c r="P45" s="14"/>
      <c r="Q45" s="6"/>
      <c r="R45" s="6"/>
      <c r="S45" s="14"/>
      <c r="T45" s="14"/>
      <c r="U45" s="14"/>
      <c r="V45" s="4"/>
      <c r="W45" s="4"/>
      <c r="X45" s="4"/>
    </row>
    <row r="46" spans="9:26" s="1" customFormat="1" ht="42.75" customHeight="1">
      <c r="I46" s="15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5"/>
      <c r="Y46" s="10"/>
      <c r="Z46" s="10"/>
    </row>
    <row r="47" spans="1:26" ht="42.75" customHeight="1">
      <c r="A47"/>
      <c r="B47"/>
      <c r="J47"/>
      <c r="O47"/>
      <c r="Q47"/>
      <c r="R47"/>
      <c r="Y47"/>
      <c r="Z47"/>
    </row>
    <row r="48" spans="1:26" ht="30" customHeight="1">
      <c r="A48"/>
      <c r="B48"/>
      <c r="J48"/>
      <c r="O48"/>
      <c r="Q48"/>
      <c r="R48"/>
      <c r="Y48"/>
      <c r="Z48"/>
    </row>
    <row r="49" ht="30" customHeight="1"/>
    <row r="50" ht="29.25" customHeight="1"/>
    <row r="51" ht="29.25" customHeight="1"/>
    <row r="52" ht="25.5" customHeight="1"/>
    <row r="53" ht="44.25" customHeight="1"/>
    <row r="54" ht="21" customHeight="1"/>
    <row r="55" ht="12.75"/>
    <row r="56" ht="12.75"/>
    <row r="57" ht="12.75"/>
    <row r="58" ht="12.75"/>
    <row r="105" spans="2:15" ht="12.75">
      <c r="B105" s="29" t="s">
        <v>11</v>
      </c>
      <c r="O105" s="31"/>
    </row>
  </sheetData>
  <sheetProtection/>
  <mergeCells count="80">
    <mergeCell ref="B37:E37"/>
    <mergeCell ref="J46:N46"/>
    <mergeCell ref="O46:S46"/>
    <mergeCell ref="T46:W46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7:C27"/>
    <mergeCell ref="D27:E27"/>
    <mergeCell ref="G7:H8"/>
    <mergeCell ref="I7:I9"/>
    <mergeCell ref="J7:J9"/>
    <mergeCell ref="K7:K9"/>
    <mergeCell ref="A23:H23"/>
    <mergeCell ref="B26:C26"/>
    <mergeCell ref="D26:E26"/>
    <mergeCell ref="A7:A9"/>
    <mergeCell ref="X7:X9"/>
    <mergeCell ref="M8:N8"/>
    <mergeCell ref="O8:O9"/>
    <mergeCell ref="P8:Q8"/>
    <mergeCell ref="R8:R9"/>
    <mergeCell ref="S8:S9"/>
    <mergeCell ref="U7:V7"/>
    <mergeCell ref="L7:L9"/>
    <mergeCell ref="M7:T7"/>
    <mergeCell ref="D7:D9"/>
    <mergeCell ref="E7:E9"/>
    <mergeCell ref="F7:F9"/>
    <mergeCell ref="W7:W9"/>
    <mergeCell ref="B7:B9"/>
    <mergeCell ref="C7:C9"/>
    <mergeCell ref="T8:T9"/>
    <mergeCell ref="U8:U9"/>
    <mergeCell ref="V8:V9"/>
    <mergeCell ref="A2:X2"/>
    <mergeCell ref="A3:X3"/>
    <mergeCell ref="A4:X4"/>
    <mergeCell ref="A5:X5"/>
    <mergeCell ref="A6:X6"/>
    <mergeCell ref="J35:M35"/>
    <mergeCell ref="J36:M36"/>
    <mergeCell ref="J32:M32"/>
    <mergeCell ref="J33:M33"/>
    <mergeCell ref="J34:M34"/>
    <mergeCell ref="J30:M30"/>
    <mergeCell ref="J31:M31"/>
    <mergeCell ref="N32:Q32"/>
    <mergeCell ref="N33:Q33"/>
    <mergeCell ref="J26:M26"/>
    <mergeCell ref="J27:M27"/>
    <mergeCell ref="J28:M28"/>
    <mergeCell ref="J29:M29"/>
    <mergeCell ref="N26:Q26"/>
    <mergeCell ref="N27:Q27"/>
    <mergeCell ref="A24:B24"/>
    <mergeCell ref="N34:Q34"/>
    <mergeCell ref="N35:Q35"/>
    <mergeCell ref="N36:Q36"/>
    <mergeCell ref="J37:Q37"/>
    <mergeCell ref="J39:R42"/>
    <mergeCell ref="N28:Q28"/>
    <mergeCell ref="N29:Q29"/>
    <mergeCell ref="N30:Q30"/>
    <mergeCell ref="N31:Q31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37" r:id="rId2"/>
  <headerFooter>
    <oddFooter>&amp;C&amp;"Arial,Negrita"&amp;11Pag. &amp;P - 2</oddFooter>
  </headerFooter>
  <rowBreaks count="1" manualBreakCount="1">
    <brk id="38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2022-02-22T11:56:49Z</cp:lastPrinted>
  <dcterms:created xsi:type="dcterms:W3CDTF">2006-07-11T17:39:34Z</dcterms:created>
  <dcterms:modified xsi:type="dcterms:W3CDTF">2022-04-01T19:53:45Z</dcterms:modified>
  <cp:category/>
  <cp:version/>
  <cp:contentType/>
  <cp:contentStatus/>
</cp:coreProperties>
</file>