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7608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Temporal'!$A$1:$Y$44</definedName>
    <definedName name="_xlnm.Print_Area" localSheetId="1">'Act. 2 Empleados Temporal'!$A$1:$Y$50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<sst xmlns="http://schemas.openxmlformats.org/spreadsheetml/2006/main" count="294" uniqueCount="135">
  <si>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</si>
  <si>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</si>
  <si>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</si>
  <si>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</si>
  <si>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</si>
  <si>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</si>
  <si>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JOSE ENRIQUE PANIAGUA CUSTODIO</t>
  </si>
  <si>
    <t>MIGUEL RUIZ CUEVAS</t>
  </si>
  <si>
    <t>WANDA YANET MEDINA GARCIA</t>
  </si>
  <si>
    <t>EBONY CRISTAL PEÑA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</si>
  <si>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</si>
  <si>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</si>
  <si>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</si>
  <si>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</si>
  <si>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</si>
  <si>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</si>
  <si>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</si>
  <si>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</si>
  <si>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ANGELA BEATRIZ URIBE</t>
  </si>
  <si>
    <t>RUBEN EMILIO URIBE JORGE</t>
  </si>
  <si>
    <t>LUIS FELIPE FRANCISCO MORBAN</t>
  </si>
  <si>
    <t>ESMERALYS ESTHER MARTINEZ LUGO</t>
  </si>
  <si>
    <t>GENEROSO ANIBAL CASTILLO VIÑALS</t>
  </si>
  <si>
    <t>INDHIRA DIANINI POPOTEUR CORNIELL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</si>
  <si>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</si>
  <si>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</si>
  <si>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</si>
  <si>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</si>
  <si>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</si>
  <si>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</si>
  <si>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</si>
  <si>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</si>
  <si>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</si>
  <si>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</si>
  <si>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</si>
  <si>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</si>
  <si>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</si>
  <si>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SECCION DE SERVICIOS GENERALES</t>
  </si>
  <si>
    <t>ENCARGADO DE SERVICIOS GENERALES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</si>
  <si>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</si>
  <si>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</si>
  <si>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</si>
  <si>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</si>
  <si>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</si>
  <si>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</si>
  <si>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</si>
  <si>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</si>
  <si>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</si>
  <si>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</si>
  <si>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</si>
  <si>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</si>
  <si>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</si>
  <si>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</si>
  <si>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</si>
  <si>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</si>
  <si>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GENERO</t>
  </si>
  <si>
    <t>NO.</t>
  </si>
  <si>
    <t>NOMBRE</t>
  </si>
  <si>
    <t>DEPARTAMENTO</t>
  </si>
  <si>
    <t>FUNCION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</si>
  <si>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</si>
  <si>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</si>
  <si>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</si>
  <si>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</si>
  <si>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</si>
  <si>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</si>
  <si>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</si>
  <si>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</si>
  <si>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</si>
  <si>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</si>
  <si>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</si>
  <si>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</si>
  <si>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</si>
  <si>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</si>
  <si>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</si>
  <si>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</si>
  <si>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</si>
  <si>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</si>
  <si>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</si>
  <si>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</si>
  <si>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</si>
  <si>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</si>
  <si>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MASCULINO</t>
  </si>
  <si>
    <t>FEMENINO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</si>
  <si>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</si>
  <si>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</si>
  <si>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</si>
  <si>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</si>
  <si>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</si>
  <si>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</si>
  <si>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</si>
  <si>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</si>
  <si>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</si>
  <si>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</si>
  <si>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</si>
  <si>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</si>
  <si>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</si>
  <si>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</si>
  <si>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</si>
  <si>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</si>
  <si>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</si>
  <si>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</si>
  <si>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</si>
  <si>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</si>
  <si>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</si>
  <si>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</si>
  <si>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</si>
  <si>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</si>
  <si>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</si>
  <si>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</si>
  <si>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PARALEGAL</t>
  </si>
  <si>
    <t>CERTIFICO QUE ESTA NOMINA DE PAGO QUE CONSTA DE ***3*** HOJAS, ESTA CORRECTA Y COMPLETA Y QUE LAS PERSONAS ENUMERADAS EN LA MISMA SON LAS QUE A LA FECHA FIGURAN EN LOS RECORDS DE PERSONAL QUE MANTIENE LA CNECC.</t>
  </si>
  <si>
    <t>DESCUENTO DE INAVÍ (OPTICA OVIEDO)</t>
  </si>
  <si>
    <t>INSTITUTO DE AUXILIOS Y VIVIENDAS (INAVI)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</si>
  <si>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</si>
  <si>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</si>
  <si>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</si>
  <si>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</si>
  <si>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</si>
  <si>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</si>
  <si>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</si>
  <si>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</si>
  <si>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</si>
  <si>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</si>
  <si>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</si>
  <si>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</si>
  <si>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</si>
  <si>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</si>
  <si>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</si>
  <si>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</si>
  <si>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 xml:space="preserve">TOTAL GENERAL: </t>
  </si>
  <si>
    <t>JIMMY ALBERTO GONZALEZ ROMERO</t>
  </si>
  <si>
    <t>SALVADOR ERNESTO ROMERO GARCIA</t>
  </si>
  <si>
    <t>PAGO SUELDO 000004 PERSONAL TEMPORAL EN CARGOS DE CARRERA CORRESPONIENTE AL MES DE JUNIO 2022</t>
  </si>
  <si>
    <t>TÉCNICO ADMINISTRATIVO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</si>
</sst>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6"/>
      <name val="Calibri"/>
      <family val="2"/>
    </font>
    <font>
      <b/>
      <sz val="11"/>
      <color indexed="9"/>
      <name val="Arial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177" fontId="63" fillId="33" borderId="10" xfId="0" applyNumberFormat="1" applyFont="1" applyFill="1" applyBorder="1" applyAlignment="1">
      <alignment horizontal="center" vertical="center"/>
    </xf>
    <xf numFmtId="177" fontId="63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 wrapText="1"/>
    </xf>
    <xf numFmtId="177" fontId="64" fillId="0" borderId="12" xfId="0" applyNumberFormat="1" applyFont="1" applyFill="1" applyBorder="1" applyAlignment="1">
      <alignment horizontal="center" vertical="center" wrapText="1"/>
    </xf>
    <xf numFmtId="14" fontId="64" fillId="0" borderId="12" xfId="0" applyNumberFormat="1" applyFont="1" applyFill="1" applyBorder="1" applyAlignment="1">
      <alignment horizontal="center" vertical="center" wrapText="1"/>
    </xf>
    <xf numFmtId="177" fontId="64" fillId="0" borderId="12" xfId="0" applyNumberFormat="1" applyFont="1" applyFill="1" applyBorder="1" applyAlignment="1">
      <alignment horizontal="center" vertical="center"/>
    </xf>
    <xf numFmtId="177" fontId="64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4" fillId="0" borderId="13" xfId="0" applyNumberFormat="1" applyFont="1" applyFill="1" applyBorder="1" applyAlignment="1">
      <alignment horizontal="center" vertical="center"/>
    </xf>
    <xf numFmtId="177" fontId="64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3" fontId="8" fillId="34" borderId="12" xfId="49" applyFont="1" applyFill="1" applyBorder="1" applyAlignment="1">
      <alignment horizontal="center" vertical="center"/>
    </xf>
    <xf numFmtId="43" fontId="38" fillId="0" borderId="12" xfId="49" applyFont="1" applyBorder="1" applyAlignment="1">
      <alignment vertical="center"/>
    </xf>
    <xf numFmtId="43" fontId="9" fillId="0" borderId="12" xfId="49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43" fontId="39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43" fontId="65" fillId="35" borderId="12" xfId="49" applyFont="1" applyFill="1" applyBorder="1" applyAlignment="1">
      <alignment vertical="center"/>
    </xf>
    <xf numFmtId="177" fontId="64" fillId="0" borderId="12" xfId="0" applyNumberFormat="1" applyFont="1" applyFill="1" applyBorder="1" applyAlignment="1">
      <alignment horizontal="right" vertical="center" wrapText="1"/>
    </xf>
    <xf numFmtId="177" fontId="64" fillId="0" borderId="14" xfId="0" applyNumberFormat="1" applyFont="1" applyFill="1" applyBorder="1" applyAlignment="1">
      <alignment horizontal="right" vertical="center" wrapText="1"/>
    </xf>
    <xf numFmtId="3" fontId="64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vertical="center" wrapText="1"/>
    </xf>
    <xf numFmtId="177" fontId="64" fillId="0" borderId="15" xfId="0" applyNumberFormat="1" applyFont="1" applyFill="1" applyBorder="1" applyAlignment="1">
      <alignment horizontal="center" vertical="center" wrapText="1"/>
    </xf>
    <xf numFmtId="177" fontId="64" fillId="0" borderId="15" xfId="0" applyNumberFormat="1" applyFont="1" applyFill="1" applyBorder="1" applyAlignment="1">
      <alignment horizontal="right" vertical="center" wrapText="1"/>
    </xf>
    <xf numFmtId="177" fontId="64" fillId="0" borderId="16" xfId="0" applyNumberFormat="1" applyFont="1" applyFill="1" applyBorder="1" applyAlignment="1">
      <alignment horizontal="right" vertical="center" wrapText="1"/>
    </xf>
    <xf numFmtId="3" fontId="64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4" fillId="0" borderId="18" xfId="0" applyFont="1" applyFill="1" applyBorder="1" applyAlignment="1">
      <alignment vertical="center" wrapText="1"/>
    </xf>
    <xf numFmtId="177" fontId="64" fillId="0" borderId="18" xfId="0" applyNumberFormat="1" applyFont="1" applyFill="1" applyBorder="1" applyAlignment="1">
      <alignment horizontal="center" vertical="center" wrapText="1"/>
    </xf>
    <xf numFmtId="177" fontId="64" fillId="0" borderId="18" xfId="0" applyNumberFormat="1" applyFont="1" applyFill="1" applyBorder="1" applyAlignment="1">
      <alignment horizontal="right" vertical="center" wrapText="1"/>
    </xf>
    <xf numFmtId="177" fontId="64" fillId="0" borderId="19" xfId="0" applyNumberFormat="1" applyFont="1" applyFill="1" applyBorder="1" applyAlignment="1">
      <alignment horizontal="right" vertical="center" wrapText="1"/>
    </xf>
    <xf numFmtId="3" fontId="64" fillId="0" borderId="20" xfId="0" applyNumberFormat="1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4" fontId="64" fillId="0" borderId="15" xfId="0" applyNumberFormat="1" applyFont="1" applyFill="1" applyBorder="1" applyAlignment="1">
      <alignment horizontal="center" vertical="center" wrapText="1"/>
    </xf>
    <xf numFmtId="14" fontId="64" fillId="0" borderId="18" xfId="0" applyNumberFormat="1" applyFont="1" applyFill="1" applyBorder="1" applyAlignment="1">
      <alignment horizontal="center" vertical="center" wrapText="1"/>
    </xf>
    <xf numFmtId="177" fontId="64" fillId="0" borderId="22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center" wrapText="1"/>
    </xf>
    <xf numFmtId="177" fontId="10" fillId="0" borderId="23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top" wrapText="1"/>
    </xf>
    <xf numFmtId="177" fontId="64" fillId="0" borderId="24" xfId="0" applyNumberFormat="1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43" fontId="67" fillId="36" borderId="12" xfId="49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177" fontId="63" fillId="33" borderId="28" xfId="0" applyNumberFormat="1" applyFont="1" applyFill="1" applyBorder="1" applyAlignment="1">
      <alignment horizontal="center" vertical="center"/>
    </xf>
    <xf numFmtId="177" fontId="63" fillId="33" borderId="28" xfId="0" applyNumberFormat="1" applyFont="1" applyFill="1" applyBorder="1" applyAlignment="1">
      <alignment vertical="center"/>
    </xf>
    <xf numFmtId="3" fontId="8" fillId="33" borderId="29" xfId="0" applyNumberFormat="1" applyFont="1" applyFill="1" applyBorder="1" applyAlignment="1">
      <alignment horizontal="center" vertical="center"/>
    </xf>
    <xf numFmtId="0" fontId="4" fillId="0" borderId="30" xfId="49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43" fontId="8" fillId="33" borderId="12" xfId="49" applyFont="1" applyFill="1" applyBorder="1" applyAlignment="1">
      <alignment horizontal="center" vertical="center"/>
    </xf>
    <xf numFmtId="43" fontId="13" fillId="0" borderId="12" xfId="49" applyFont="1" applyBorder="1" applyAlignment="1">
      <alignment vertical="center"/>
    </xf>
    <xf numFmtId="43" fontId="14" fillId="34" borderId="12" xfId="49" applyFont="1" applyFill="1" applyBorder="1" applyAlignment="1">
      <alignment horizontal="center" vertical="center"/>
    </xf>
    <xf numFmtId="43" fontId="13" fillId="0" borderId="12" xfId="49" applyFont="1" applyBorder="1" applyAlignment="1">
      <alignment horizontal="left" vertical="center"/>
    </xf>
    <xf numFmtId="43" fontId="13" fillId="0" borderId="43" xfId="49" applyFont="1" applyBorder="1" applyAlignment="1">
      <alignment horizontal="left" vertical="center"/>
    </xf>
    <xf numFmtId="43" fontId="13" fillId="0" borderId="23" xfId="49" applyFont="1" applyBorder="1" applyAlignment="1">
      <alignment horizontal="left" vertical="center"/>
    </xf>
    <xf numFmtId="43" fontId="4" fillId="0" borderId="44" xfId="49" applyFont="1" applyBorder="1" applyAlignment="1">
      <alignment horizontal="center" vertical="center"/>
    </xf>
    <xf numFmtId="43" fontId="4" fillId="0" borderId="45" xfId="49" applyFont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6" borderId="0" xfId="0" applyFont="1" applyFill="1" applyAlignment="1">
      <alignment horizontal="center" vertical="center" wrapText="1"/>
    </xf>
    <xf numFmtId="43" fontId="15" fillId="0" borderId="12" xfId="49" applyFont="1" applyBorder="1" applyAlignment="1">
      <alignment horizontal="left" vertical="center"/>
    </xf>
    <xf numFmtId="43" fontId="5" fillId="7" borderId="12" xfId="49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57150</xdr:rowOff>
    </xdr:from>
    <xdr:to>
      <xdr:col>10</xdr:col>
      <xdr:colOff>590550</xdr:colOff>
      <xdr:row>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57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10</xdr:col>
      <xdr:colOff>657225</xdr:colOff>
      <xdr:row>1</xdr:row>
      <xdr:rowOff>1428750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133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70" zoomScaleNormal="70" zoomScaleSheetLayoutView="40" workbookViewId="0" topLeftCell="A29">
      <selection activeCell="F44" sqref="F44"/>
    </sheetView>
  </sheetViews>
  <sheetFormatPr defaultColWidth="9.140625" defaultRowHeight="12.75"/>
  <cols>
    <col min="1" max="1" width="5.8515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1.57421875" style="0" bestFit="1" customWidth="1"/>
    <col min="8" max="8" width="11.7109375" style="0" customWidth="1"/>
    <col min="9" max="9" width="19.28125" style="0" customWidth="1"/>
    <col min="10" max="10" width="14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5.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8.140625" style="0" customWidth="1"/>
    <col min="22" max="22" width="15.7109375" style="0" customWidth="1"/>
    <col min="23" max="23" width="16.8515625" style="0" customWidth="1"/>
    <col min="24" max="24" width="11.421875" style="0" customWidth="1"/>
    <col min="25" max="26" width="9.140625" style="16" customWidth="1"/>
  </cols>
  <sheetData>
    <row r="1" spans="1:24" ht="142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21" customHeight="1">
      <c r="A2" s="100" t="s">
        <v>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21" customHeight="1">
      <c r="A3" s="93" t="s">
        <v>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7.25" customHeight="1">
      <c r="A4" s="93" t="s">
        <v>133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4" ht="24" customHeight="1" thickBot="1">
      <c r="A5" s="99" t="s">
        <v>86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6" s="45" customFormat="1" ht="42" customHeight="1">
      <c r="A6" s="118" t="s">
        <v>56</v>
      </c>
      <c r="B6" s="94" t="s">
        <v>57</v>
      </c>
      <c r="C6" s="96" t="s">
        <v>58</v>
      </c>
      <c r="D6" s="96" t="s">
        <v>59</v>
      </c>
      <c r="E6" s="96" t="s">
        <v>60</v>
      </c>
      <c r="F6" s="96" t="s">
        <v>55</v>
      </c>
      <c r="G6" s="114" t="s">
        <v>61</v>
      </c>
      <c r="H6" s="115"/>
      <c r="I6" s="102" t="s">
        <v>64</v>
      </c>
      <c r="J6" s="102" t="s">
        <v>65</v>
      </c>
      <c r="K6" s="102" t="s">
        <v>66</v>
      </c>
      <c r="L6" s="120" t="s">
        <v>67</v>
      </c>
      <c r="M6" s="96" t="s">
        <v>72</v>
      </c>
      <c r="N6" s="96"/>
      <c r="O6" s="96"/>
      <c r="P6" s="96"/>
      <c r="Q6" s="96"/>
      <c r="R6" s="96"/>
      <c r="S6" s="96"/>
      <c r="T6" s="96"/>
      <c r="U6" s="102" t="s">
        <v>77</v>
      </c>
      <c r="V6" s="102"/>
      <c r="W6" s="108" t="s">
        <v>78</v>
      </c>
      <c r="X6" s="111" t="s">
        <v>79</v>
      </c>
      <c r="Y6" s="30"/>
      <c r="Z6" s="30"/>
    </row>
    <row r="7" spans="1:26" s="45" customFormat="1" ht="47.25" customHeight="1">
      <c r="A7" s="119"/>
      <c r="B7" s="95"/>
      <c r="C7" s="97" t="s">
        <v>1</v>
      </c>
      <c r="D7" s="97"/>
      <c r="E7" s="97" t="s">
        <v>0</v>
      </c>
      <c r="F7" s="97"/>
      <c r="G7" s="116"/>
      <c r="H7" s="117"/>
      <c r="I7" s="101"/>
      <c r="J7" s="101"/>
      <c r="K7" s="101"/>
      <c r="L7" s="121"/>
      <c r="M7" s="101" t="s">
        <v>68</v>
      </c>
      <c r="N7" s="101"/>
      <c r="O7" s="101" t="s">
        <v>71</v>
      </c>
      <c r="P7" s="101" t="s">
        <v>84</v>
      </c>
      <c r="Q7" s="101"/>
      <c r="R7" s="104" t="s">
        <v>112</v>
      </c>
      <c r="S7" s="101" t="s">
        <v>75</v>
      </c>
      <c r="T7" s="101" t="s">
        <v>76</v>
      </c>
      <c r="U7" s="101" t="s">
        <v>81</v>
      </c>
      <c r="V7" s="101" t="s">
        <v>80</v>
      </c>
      <c r="W7" s="109"/>
      <c r="X7" s="112"/>
      <c r="Y7" s="30"/>
      <c r="Z7" s="30"/>
    </row>
    <row r="8" spans="1:26" s="45" customFormat="1" ht="62.25" customHeight="1" thickBot="1">
      <c r="A8" s="119"/>
      <c r="B8" s="95"/>
      <c r="C8" s="98"/>
      <c r="D8" s="98"/>
      <c r="E8" s="98"/>
      <c r="F8" s="98"/>
      <c r="G8" s="73" t="s">
        <v>62</v>
      </c>
      <c r="H8" s="73" t="s">
        <v>63</v>
      </c>
      <c r="I8" s="103"/>
      <c r="J8" s="103"/>
      <c r="K8" s="103"/>
      <c r="L8" s="121"/>
      <c r="M8" s="74" t="s">
        <v>69</v>
      </c>
      <c r="N8" s="74" t="s">
        <v>70</v>
      </c>
      <c r="O8" s="103"/>
      <c r="P8" s="74" t="s">
        <v>73</v>
      </c>
      <c r="Q8" s="71" t="s">
        <v>74</v>
      </c>
      <c r="R8" s="105"/>
      <c r="S8" s="103"/>
      <c r="T8" s="103"/>
      <c r="U8" s="103"/>
      <c r="V8" s="103"/>
      <c r="W8" s="110"/>
      <c r="X8" s="113"/>
      <c r="Y8" s="30"/>
      <c r="Z8" s="30"/>
    </row>
    <row r="9" spans="1:26" s="65" customFormat="1" ht="41.25">
      <c r="A9" s="82">
        <f>A8+1</f>
        <v>1</v>
      </c>
      <c r="B9" s="77" t="s">
        <v>10</v>
      </c>
      <c r="C9" s="59" t="s">
        <v>42</v>
      </c>
      <c r="D9" s="59" t="s">
        <v>43</v>
      </c>
      <c r="E9" s="60" t="s">
        <v>54</v>
      </c>
      <c r="F9" s="60" t="s">
        <v>83</v>
      </c>
      <c r="G9" s="75">
        <v>44701</v>
      </c>
      <c r="H9" s="75">
        <v>44885</v>
      </c>
      <c r="I9" s="60">
        <v>185000</v>
      </c>
      <c r="J9" s="61">
        <v>32269.54</v>
      </c>
      <c r="K9" s="61">
        <v>25</v>
      </c>
      <c r="L9" s="61">
        <v>100</v>
      </c>
      <c r="M9" s="61">
        <f aca="true" t="shared" si="0" ref="M9:M29">+I9*2.87%</f>
        <v>5309.5</v>
      </c>
      <c r="N9" s="61">
        <f aca="true" t="shared" si="1" ref="N9:N29">+I9*7.1%</f>
        <v>13134.999999999998</v>
      </c>
      <c r="O9" s="61">
        <f>65050*1.1%</f>
        <v>715.5500000000001</v>
      </c>
      <c r="P9" s="61">
        <f>162625*3.04%</f>
        <v>4943.8</v>
      </c>
      <c r="Q9" s="61">
        <f>162625*7.09%</f>
        <v>11530.112500000001</v>
      </c>
      <c r="R9" s="60"/>
      <c r="S9" s="61">
        <v>0</v>
      </c>
      <c r="T9" s="61">
        <f aca="true" t="shared" si="2" ref="T9:T29">SUM(M9:S9)</f>
        <v>35633.9625</v>
      </c>
      <c r="U9" s="61">
        <f aca="true" t="shared" si="3" ref="U9:U29">+M9+P9</f>
        <v>10253.3</v>
      </c>
      <c r="V9" s="61">
        <f aca="true" t="shared" si="4" ref="V9:V29">+N9+O9+Q9</f>
        <v>25380.6625</v>
      </c>
      <c r="W9" s="62">
        <f>+I9-U9-J9-K9-L9-S9-R9</f>
        <v>142352.16</v>
      </c>
      <c r="X9" s="63">
        <v>121</v>
      </c>
      <c r="Y9" s="64"/>
      <c r="Z9" s="64"/>
    </row>
    <row r="10" spans="1:26" s="57" customFormat="1" ht="41.25">
      <c r="A10" s="83">
        <f>A9+1</f>
        <v>2</v>
      </c>
      <c r="B10" s="78" t="s">
        <v>18</v>
      </c>
      <c r="C10" s="35" t="s">
        <v>42</v>
      </c>
      <c r="D10" s="35" t="s">
        <v>49</v>
      </c>
      <c r="E10" s="36" t="s">
        <v>54</v>
      </c>
      <c r="F10" s="36" t="s">
        <v>83</v>
      </c>
      <c r="G10" s="37">
        <v>44595</v>
      </c>
      <c r="H10" s="37">
        <v>44776</v>
      </c>
      <c r="I10" s="36">
        <v>40000</v>
      </c>
      <c r="J10" s="53">
        <v>442.65</v>
      </c>
      <c r="K10" s="53">
        <v>25</v>
      </c>
      <c r="L10" s="53">
        <v>100</v>
      </c>
      <c r="M10" s="53">
        <f t="shared" si="0"/>
        <v>1148</v>
      </c>
      <c r="N10" s="53">
        <f t="shared" si="1"/>
        <v>2839.9999999999995</v>
      </c>
      <c r="O10" s="53">
        <f>+I10*1.1%</f>
        <v>440.00000000000006</v>
      </c>
      <c r="P10" s="53">
        <f aca="true" t="shared" si="5" ref="P10:P29">+I10*3.04%</f>
        <v>1216</v>
      </c>
      <c r="Q10" s="53">
        <f aca="true" t="shared" si="6" ref="Q10:Q29">+I10*7.09%</f>
        <v>2836</v>
      </c>
      <c r="R10" s="36">
        <v>733.33</v>
      </c>
      <c r="S10" s="53"/>
      <c r="T10" s="53">
        <f t="shared" si="2"/>
        <v>9213.33</v>
      </c>
      <c r="U10" s="53">
        <f t="shared" si="3"/>
        <v>2364</v>
      </c>
      <c r="V10" s="53">
        <f t="shared" si="4"/>
        <v>6116</v>
      </c>
      <c r="W10" s="54">
        <f aca="true" t="shared" si="7" ref="W10:W29">+I10-U10-J10-K10-L10-S10-R10</f>
        <v>36335.02</v>
      </c>
      <c r="X10" s="55">
        <v>121</v>
      </c>
      <c r="Y10" s="56"/>
      <c r="Z10" s="56"/>
    </row>
    <row r="11" spans="1:26" s="57" customFormat="1" ht="41.25">
      <c r="A11" s="83">
        <f>A10+1</f>
        <v>3</v>
      </c>
      <c r="B11" s="78" t="s">
        <v>20</v>
      </c>
      <c r="C11" s="35" t="s">
        <v>42</v>
      </c>
      <c r="D11" s="35" t="s">
        <v>49</v>
      </c>
      <c r="E11" s="36" t="s">
        <v>54</v>
      </c>
      <c r="F11" s="36" t="s">
        <v>82</v>
      </c>
      <c r="G11" s="37">
        <v>44595</v>
      </c>
      <c r="H11" s="37">
        <v>44776</v>
      </c>
      <c r="I11" s="36">
        <v>40000</v>
      </c>
      <c r="J11" s="53">
        <v>442.65</v>
      </c>
      <c r="K11" s="53">
        <v>25</v>
      </c>
      <c r="L11" s="53">
        <v>100</v>
      </c>
      <c r="M11" s="53">
        <f t="shared" si="0"/>
        <v>1148</v>
      </c>
      <c r="N11" s="53">
        <f t="shared" si="1"/>
        <v>2839.9999999999995</v>
      </c>
      <c r="O11" s="53">
        <f>+I11*1.1%</f>
        <v>440.00000000000006</v>
      </c>
      <c r="P11" s="53">
        <f t="shared" si="5"/>
        <v>1216</v>
      </c>
      <c r="Q11" s="53">
        <f t="shared" si="6"/>
        <v>2836</v>
      </c>
      <c r="R11" s="36">
        <v>2666.66</v>
      </c>
      <c r="S11" s="53"/>
      <c r="T11" s="53">
        <f t="shared" si="2"/>
        <v>11146.66</v>
      </c>
      <c r="U11" s="53">
        <f t="shared" si="3"/>
        <v>2364</v>
      </c>
      <c r="V11" s="53">
        <f t="shared" si="4"/>
        <v>6116</v>
      </c>
      <c r="W11" s="54">
        <f t="shared" si="7"/>
        <v>34401.69</v>
      </c>
      <c r="X11" s="55">
        <v>121</v>
      </c>
      <c r="Y11" s="56"/>
      <c r="Z11" s="56"/>
    </row>
    <row r="12" spans="1:26" s="57" customFormat="1" ht="41.25">
      <c r="A12" s="83">
        <f aca="true" t="shared" si="8" ref="A12:A26">A11+1</f>
        <v>4</v>
      </c>
      <c r="B12" s="79" t="s">
        <v>22</v>
      </c>
      <c r="C12" s="40" t="s">
        <v>29</v>
      </c>
      <c r="D12" s="40" t="s">
        <v>30</v>
      </c>
      <c r="E12" s="36" t="s">
        <v>54</v>
      </c>
      <c r="F12" s="36" t="s">
        <v>82</v>
      </c>
      <c r="G12" s="37">
        <v>44532</v>
      </c>
      <c r="H12" s="37">
        <v>44714</v>
      </c>
      <c r="I12" s="36">
        <v>80000</v>
      </c>
      <c r="J12" s="53">
        <v>7400.87</v>
      </c>
      <c r="K12" s="53">
        <v>25</v>
      </c>
      <c r="L12" s="53">
        <v>100</v>
      </c>
      <c r="M12" s="53">
        <f t="shared" si="0"/>
        <v>2296</v>
      </c>
      <c r="N12" s="53">
        <f t="shared" si="1"/>
        <v>5679.999999999999</v>
      </c>
      <c r="O12" s="53">
        <f>65050*1.1%</f>
        <v>715.5500000000001</v>
      </c>
      <c r="P12" s="53">
        <f t="shared" si="5"/>
        <v>2432</v>
      </c>
      <c r="Q12" s="53">
        <f t="shared" si="6"/>
        <v>5672</v>
      </c>
      <c r="R12" s="36"/>
      <c r="S12" s="53"/>
      <c r="T12" s="53">
        <f t="shared" si="2"/>
        <v>16795.55</v>
      </c>
      <c r="U12" s="53">
        <f t="shared" si="3"/>
        <v>4728</v>
      </c>
      <c r="V12" s="53">
        <f t="shared" si="4"/>
        <v>12067.55</v>
      </c>
      <c r="W12" s="54">
        <f t="shared" si="7"/>
        <v>67746.13</v>
      </c>
      <c r="X12" s="58">
        <v>121</v>
      </c>
      <c r="Y12" s="56"/>
      <c r="Z12" s="56"/>
    </row>
    <row r="13" spans="1:26" s="57" customFormat="1" ht="41.25">
      <c r="A13" s="83">
        <f t="shared" si="8"/>
        <v>5</v>
      </c>
      <c r="B13" s="79" t="s">
        <v>24</v>
      </c>
      <c r="C13" s="40" t="s">
        <v>29</v>
      </c>
      <c r="D13" s="40" t="s">
        <v>32</v>
      </c>
      <c r="E13" s="36" t="s">
        <v>54</v>
      </c>
      <c r="F13" s="36" t="s">
        <v>82</v>
      </c>
      <c r="G13" s="37">
        <v>44562</v>
      </c>
      <c r="H13" s="37">
        <v>44742</v>
      </c>
      <c r="I13" s="36">
        <v>50000</v>
      </c>
      <c r="J13" s="53">
        <v>1854</v>
      </c>
      <c r="K13" s="53">
        <v>25</v>
      </c>
      <c r="L13" s="53">
        <v>100</v>
      </c>
      <c r="M13" s="53">
        <f t="shared" si="0"/>
        <v>1435</v>
      </c>
      <c r="N13" s="53">
        <f t="shared" si="1"/>
        <v>3549.9999999999995</v>
      </c>
      <c r="O13" s="53">
        <f>I13*1.1%</f>
        <v>550</v>
      </c>
      <c r="P13" s="53">
        <f t="shared" si="5"/>
        <v>1520</v>
      </c>
      <c r="Q13" s="53">
        <f t="shared" si="6"/>
        <v>3545.0000000000005</v>
      </c>
      <c r="R13" s="36"/>
      <c r="S13" s="53"/>
      <c r="T13" s="53">
        <f t="shared" si="2"/>
        <v>10600</v>
      </c>
      <c r="U13" s="53">
        <f t="shared" si="3"/>
        <v>2955</v>
      </c>
      <c r="V13" s="53">
        <f t="shared" si="4"/>
        <v>7645</v>
      </c>
      <c r="W13" s="54">
        <f t="shared" si="7"/>
        <v>45066</v>
      </c>
      <c r="X13" s="58">
        <v>121</v>
      </c>
      <c r="Y13" s="56"/>
      <c r="Z13" s="56"/>
    </row>
    <row r="14" spans="1:26" s="57" customFormat="1" ht="41.25">
      <c r="A14" s="83">
        <f t="shared" si="8"/>
        <v>6</v>
      </c>
      <c r="B14" s="78" t="s">
        <v>9</v>
      </c>
      <c r="C14" s="40" t="s">
        <v>29</v>
      </c>
      <c r="D14" s="35" t="s">
        <v>134</v>
      </c>
      <c r="E14" s="36" t="s">
        <v>54</v>
      </c>
      <c r="F14" s="36" t="s">
        <v>83</v>
      </c>
      <c r="G14" s="37">
        <v>44701</v>
      </c>
      <c r="H14" s="37">
        <v>44885</v>
      </c>
      <c r="I14" s="36">
        <v>41617.79</v>
      </c>
      <c r="J14" s="53">
        <v>670.98</v>
      </c>
      <c r="K14" s="53">
        <v>25</v>
      </c>
      <c r="L14" s="53">
        <v>100</v>
      </c>
      <c r="M14" s="53">
        <f t="shared" si="0"/>
        <v>1194.430573</v>
      </c>
      <c r="N14" s="53">
        <f t="shared" si="1"/>
        <v>2954.86309</v>
      </c>
      <c r="O14" s="53">
        <f>+I14*1.1%</f>
        <v>457.79569000000004</v>
      </c>
      <c r="P14" s="53">
        <f t="shared" si="5"/>
        <v>1265.180816</v>
      </c>
      <c r="Q14" s="53">
        <f t="shared" si="6"/>
        <v>2950.7013110000003</v>
      </c>
      <c r="R14" s="36"/>
      <c r="S14" s="53">
        <v>0</v>
      </c>
      <c r="T14" s="53">
        <f t="shared" si="2"/>
        <v>8822.97148</v>
      </c>
      <c r="U14" s="53">
        <f t="shared" si="3"/>
        <v>2459.611389</v>
      </c>
      <c r="V14" s="53">
        <f t="shared" si="4"/>
        <v>6363.3600910000005</v>
      </c>
      <c r="W14" s="54">
        <f t="shared" si="7"/>
        <v>38362.198611</v>
      </c>
      <c r="X14" s="55">
        <v>121</v>
      </c>
      <c r="Y14" s="56"/>
      <c r="Z14" s="56"/>
    </row>
    <row r="15" spans="1:26" s="57" customFormat="1" ht="41.25">
      <c r="A15" s="83">
        <f t="shared" si="8"/>
        <v>7</v>
      </c>
      <c r="B15" s="78" t="s">
        <v>15</v>
      </c>
      <c r="C15" s="35" t="s">
        <v>29</v>
      </c>
      <c r="D15" s="35" t="s">
        <v>48</v>
      </c>
      <c r="E15" s="36" t="s">
        <v>54</v>
      </c>
      <c r="F15" s="36" t="s">
        <v>82</v>
      </c>
      <c r="G15" s="37">
        <v>44570</v>
      </c>
      <c r="H15" s="37">
        <v>44751</v>
      </c>
      <c r="I15" s="36">
        <v>120000</v>
      </c>
      <c r="J15" s="53">
        <v>16809.87</v>
      </c>
      <c r="K15" s="53">
        <v>25</v>
      </c>
      <c r="L15" s="53">
        <v>100</v>
      </c>
      <c r="M15" s="53">
        <f t="shared" si="0"/>
        <v>3444</v>
      </c>
      <c r="N15" s="53">
        <f t="shared" si="1"/>
        <v>8520</v>
      </c>
      <c r="O15" s="53">
        <f>65050*1.1%</f>
        <v>715.5500000000001</v>
      </c>
      <c r="P15" s="53">
        <f t="shared" si="5"/>
        <v>3648</v>
      </c>
      <c r="Q15" s="53">
        <f t="shared" si="6"/>
        <v>8508</v>
      </c>
      <c r="R15" s="36"/>
      <c r="S15" s="53"/>
      <c r="T15" s="53">
        <f t="shared" si="2"/>
        <v>24835.55</v>
      </c>
      <c r="U15" s="53">
        <f t="shared" si="3"/>
        <v>7092</v>
      </c>
      <c r="V15" s="53">
        <f t="shared" si="4"/>
        <v>17743.55</v>
      </c>
      <c r="W15" s="54">
        <f t="shared" si="7"/>
        <v>95973.13</v>
      </c>
      <c r="X15" s="55">
        <v>121</v>
      </c>
      <c r="Y15" s="56"/>
      <c r="Z15" s="56"/>
    </row>
    <row r="16" spans="1:26" s="57" customFormat="1" ht="41.25">
      <c r="A16" s="83">
        <f>A15+1</f>
        <v>8</v>
      </c>
      <c r="B16" s="78" t="s">
        <v>13</v>
      </c>
      <c r="C16" s="35" t="s">
        <v>45</v>
      </c>
      <c r="D16" s="35" t="s">
        <v>46</v>
      </c>
      <c r="E16" s="36" t="s">
        <v>54</v>
      </c>
      <c r="F16" s="36" t="s">
        <v>83</v>
      </c>
      <c r="G16" s="37">
        <v>44701</v>
      </c>
      <c r="H16" s="37">
        <v>44885</v>
      </c>
      <c r="I16" s="36">
        <v>95000</v>
      </c>
      <c r="J16" s="53">
        <v>10929.24</v>
      </c>
      <c r="K16" s="53">
        <v>25</v>
      </c>
      <c r="L16" s="53">
        <v>100</v>
      </c>
      <c r="M16" s="53">
        <f t="shared" si="0"/>
        <v>2726.5</v>
      </c>
      <c r="N16" s="53">
        <f t="shared" si="1"/>
        <v>6744.999999999999</v>
      </c>
      <c r="O16" s="53">
        <f>65050*1.1%</f>
        <v>715.5500000000001</v>
      </c>
      <c r="P16" s="53">
        <f t="shared" si="5"/>
        <v>2888</v>
      </c>
      <c r="Q16" s="53">
        <f t="shared" si="6"/>
        <v>6735.5</v>
      </c>
      <c r="R16" s="36"/>
      <c r="S16" s="53"/>
      <c r="T16" s="53">
        <f t="shared" si="2"/>
        <v>19810.55</v>
      </c>
      <c r="U16" s="53">
        <f t="shared" si="3"/>
        <v>5614.5</v>
      </c>
      <c r="V16" s="53">
        <f t="shared" si="4"/>
        <v>14196.05</v>
      </c>
      <c r="W16" s="54">
        <f t="shared" si="7"/>
        <v>78331.26</v>
      </c>
      <c r="X16" s="55">
        <v>121</v>
      </c>
      <c r="Y16" s="56"/>
      <c r="Z16" s="56"/>
    </row>
    <row r="17" spans="1:26" s="57" customFormat="1" ht="41.25">
      <c r="A17" s="83">
        <f t="shared" si="8"/>
        <v>9</v>
      </c>
      <c r="B17" s="78" t="s">
        <v>7</v>
      </c>
      <c r="C17" s="35" t="s">
        <v>39</v>
      </c>
      <c r="D17" s="35" t="s">
        <v>40</v>
      </c>
      <c r="E17" s="36" t="s">
        <v>54</v>
      </c>
      <c r="F17" s="36" t="s">
        <v>82</v>
      </c>
      <c r="G17" s="37">
        <v>44701</v>
      </c>
      <c r="H17" s="37">
        <v>44885</v>
      </c>
      <c r="I17" s="36">
        <v>100000</v>
      </c>
      <c r="J17" s="53">
        <v>12105.37</v>
      </c>
      <c r="K17" s="53">
        <v>25</v>
      </c>
      <c r="L17" s="53">
        <v>100</v>
      </c>
      <c r="M17" s="53">
        <f t="shared" si="0"/>
        <v>2870</v>
      </c>
      <c r="N17" s="53">
        <f t="shared" si="1"/>
        <v>7099.999999999999</v>
      </c>
      <c r="O17" s="53">
        <f>65050*1.1%</f>
        <v>715.5500000000001</v>
      </c>
      <c r="P17" s="53">
        <f t="shared" si="5"/>
        <v>3040</v>
      </c>
      <c r="Q17" s="53">
        <f t="shared" si="6"/>
        <v>7090.000000000001</v>
      </c>
      <c r="R17" s="36"/>
      <c r="S17" s="53">
        <v>0</v>
      </c>
      <c r="T17" s="53">
        <f t="shared" si="2"/>
        <v>20815.55</v>
      </c>
      <c r="U17" s="53">
        <f t="shared" si="3"/>
        <v>5910</v>
      </c>
      <c r="V17" s="53">
        <f t="shared" si="4"/>
        <v>14905.55</v>
      </c>
      <c r="W17" s="54">
        <f t="shared" si="7"/>
        <v>81859.63</v>
      </c>
      <c r="X17" s="55">
        <v>121</v>
      </c>
      <c r="Y17" s="56"/>
      <c r="Z17" s="56"/>
    </row>
    <row r="18" spans="1:26" s="57" customFormat="1" ht="41.25">
      <c r="A18" s="83">
        <f t="shared" si="8"/>
        <v>10</v>
      </c>
      <c r="B18" s="78" t="s">
        <v>4</v>
      </c>
      <c r="C18" s="35" t="s">
        <v>27</v>
      </c>
      <c r="D18" s="35" t="s">
        <v>28</v>
      </c>
      <c r="E18" s="36" t="s">
        <v>54</v>
      </c>
      <c r="F18" s="36" t="s">
        <v>83</v>
      </c>
      <c r="G18" s="37">
        <v>44562</v>
      </c>
      <c r="H18" s="37">
        <v>44742</v>
      </c>
      <c r="I18" s="36">
        <v>110000</v>
      </c>
      <c r="J18" s="53">
        <v>14457.62</v>
      </c>
      <c r="K18" s="53">
        <v>25</v>
      </c>
      <c r="L18" s="53">
        <v>100</v>
      </c>
      <c r="M18" s="53">
        <f t="shared" si="0"/>
        <v>3157</v>
      </c>
      <c r="N18" s="53">
        <f t="shared" si="1"/>
        <v>7809.999999999999</v>
      </c>
      <c r="O18" s="53">
        <f>65050*1.1%</f>
        <v>715.5500000000001</v>
      </c>
      <c r="P18" s="53">
        <f t="shared" si="5"/>
        <v>3344</v>
      </c>
      <c r="Q18" s="53">
        <f t="shared" si="6"/>
        <v>7799.000000000001</v>
      </c>
      <c r="R18" s="36"/>
      <c r="S18" s="53">
        <v>0</v>
      </c>
      <c r="T18" s="53">
        <f t="shared" si="2"/>
        <v>22825.55</v>
      </c>
      <c r="U18" s="53">
        <f t="shared" si="3"/>
        <v>6501</v>
      </c>
      <c r="V18" s="53">
        <f t="shared" si="4"/>
        <v>16324.55</v>
      </c>
      <c r="W18" s="54">
        <f t="shared" si="7"/>
        <v>88916.38</v>
      </c>
      <c r="X18" s="55">
        <v>121</v>
      </c>
      <c r="Y18" s="56"/>
      <c r="Z18" s="56"/>
    </row>
    <row r="19" spans="1:26" s="57" customFormat="1" ht="41.25">
      <c r="A19" s="83">
        <f t="shared" si="8"/>
        <v>11</v>
      </c>
      <c r="B19" s="78" t="s">
        <v>19</v>
      </c>
      <c r="C19" s="35" t="s">
        <v>50</v>
      </c>
      <c r="D19" s="35" t="s">
        <v>51</v>
      </c>
      <c r="E19" s="36" t="s">
        <v>54</v>
      </c>
      <c r="F19" s="36" t="s">
        <v>82</v>
      </c>
      <c r="G19" s="37">
        <v>44595</v>
      </c>
      <c r="H19" s="37">
        <v>44776</v>
      </c>
      <c r="I19" s="36">
        <v>52000</v>
      </c>
      <c r="J19" s="53">
        <v>2136.27</v>
      </c>
      <c r="K19" s="53">
        <v>25</v>
      </c>
      <c r="L19" s="53">
        <v>100</v>
      </c>
      <c r="M19" s="53">
        <f t="shared" si="0"/>
        <v>1492.4</v>
      </c>
      <c r="N19" s="53">
        <f t="shared" si="1"/>
        <v>3691.9999999999995</v>
      </c>
      <c r="O19" s="53">
        <f>+I19*1.1%</f>
        <v>572.0000000000001</v>
      </c>
      <c r="P19" s="53">
        <f t="shared" si="5"/>
        <v>1580.8</v>
      </c>
      <c r="Q19" s="53">
        <f t="shared" si="6"/>
        <v>3686.8</v>
      </c>
      <c r="R19" s="36"/>
      <c r="S19" s="53"/>
      <c r="T19" s="53">
        <f t="shared" si="2"/>
        <v>11024</v>
      </c>
      <c r="U19" s="53">
        <f t="shared" si="3"/>
        <v>3073.2</v>
      </c>
      <c r="V19" s="53">
        <f t="shared" si="4"/>
        <v>7950.8</v>
      </c>
      <c r="W19" s="54">
        <f t="shared" si="7"/>
        <v>46665.530000000006</v>
      </c>
      <c r="X19" s="55">
        <v>121</v>
      </c>
      <c r="Y19" s="56"/>
      <c r="Z19" s="56"/>
    </row>
    <row r="20" spans="1:26" s="57" customFormat="1" ht="41.25">
      <c r="A20" s="83">
        <f t="shared" si="8"/>
        <v>12</v>
      </c>
      <c r="B20" s="79" t="s">
        <v>23</v>
      </c>
      <c r="C20" s="40" t="s">
        <v>31</v>
      </c>
      <c r="D20" s="40" t="s">
        <v>32</v>
      </c>
      <c r="E20" s="36" t="s">
        <v>54</v>
      </c>
      <c r="F20" s="36" t="s">
        <v>83</v>
      </c>
      <c r="G20" s="37">
        <v>44562</v>
      </c>
      <c r="H20" s="37">
        <v>44742</v>
      </c>
      <c r="I20" s="36">
        <v>50000</v>
      </c>
      <c r="J20" s="53">
        <v>1854</v>
      </c>
      <c r="K20" s="53">
        <v>25</v>
      </c>
      <c r="L20" s="53"/>
      <c r="M20" s="53">
        <f t="shared" si="0"/>
        <v>1435</v>
      </c>
      <c r="N20" s="53">
        <f t="shared" si="1"/>
        <v>3549.9999999999995</v>
      </c>
      <c r="O20" s="53">
        <f>I20*1.1%</f>
        <v>550</v>
      </c>
      <c r="P20" s="53">
        <f t="shared" si="5"/>
        <v>1520</v>
      </c>
      <c r="Q20" s="53">
        <f t="shared" si="6"/>
        <v>3545.0000000000005</v>
      </c>
      <c r="R20" s="36"/>
      <c r="S20" s="53">
        <v>0</v>
      </c>
      <c r="T20" s="53">
        <f t="shared" si="2"/>
        <v>10600</v>
      </c>
      <c r="U20" s="53">
        <f t="shared" si="3"/>
        <v>2955</v>
      </c>
      <c r="V20" s="53">
        <f t="shared" si="4"/>
        <v>7645</v>
      </c>
      <c r="W20" s="54">
        <f>+I20-U20-J20-K20-L20-S20-R20</f>
        <v>45166</v>
      </c>
      <c r="X20" s="58">
        <v>121</v>
      </c>
      <c r="Y20" s="56"/>
      <c r="Z20" s="56"/>
    </row>
    <row r="21" spans="1:26" s="57" customFormat="1" ht="41.25">
      <c r="A21" s="83">
        <f t="shared" si="8"/>
        <v>13</v>
      </c>
      <c r="B21" s="78" t="s">
        <v>8</v>
      </c>
      <c r="C21" s="35" t="s">
        <v>31</v>
      </c>
      <c r="D21" s="35" t="s">
        <v>41</v>
      </c>
      <c r="E21" s="36" t="s">
        <v>54</v>
      </c>
      <c r="F21" s="36" t="s">
        <v>83</v>
      </c>
      <c r="G21" s="37">
        <v>44701</v>
      </c>
      <c r="H21" s="37">
        <v>44885</v>
      </c>
      <c r="I21" s="36">
        <v>46000</v>
      </c>
      <c r="J21" s="53">
        <v>1289.46</v>
      </c>
      <c r="K21" s="53">
        <v>25</v>
      </c>
      <c r="L21" s="53">
        <v>100</v>
      </c>
      <c r="M21" s="53">
        <f t="shared" si="0"/>
        <v>1320.2</v>
      </c>
      <c r="N21" s="53">
        <f t="shared" si="1"/>
        <v>3265.9999999999995</v>
      </c>
      <c r="O21" s="53">
        <f>+I21*1.1%</f>
        <v>506.00000000000006</v>
      </c>
      <c r="P21" s="53">
        <f t="shared" si="5"/>
        <v>1398.4</v>
      </c>
      <c r="Q21" s="53">
        <f t="shared" si="6"/>
        <v>3261.4</v>
      </c>
      <c r="R21" s="36">
        <v>1133.33</v>
      </c>
      <c r="S21" s="53">
        <v>0</v>
      </c>
      <c r="T21" s="53">
        <f t="shared" si="2"/>
        <v>10885.33</v>
      </c>
      <c r="U21" s="53">
        <f t="shared" si="3"/>
        <v>2718.6000000000004</v>
      </c>
      <c r="V21" s="53">
        <f t="shared" si="4"/>
        <v>7033.4</v>
      </c>
      <c r="W21" s="54">
        <f t="shared" si="7"/>
        <v>40733.61</v>
      </c>
      <c r="X21" s="55">
        <v>121</v>
      </c>
      <c r="Y21" s="56"/>
      <c r="Z21" s="56"/>
    </row>
    <row r="22" spans="1:26" s="57" customFormat="1" ht="41.25">
      <c r="A22" s="83">
        <f t="shared" si="8"/>
        <v>14</v>
      </c>
      <c r="B22" s="78" t="s">
        <v>16</v>
      </c>
      <c r="C22" s="35" t="s">
        <v>31</v>
      </c>
      <c r="D22" s="35" t="s">
        <v>17</v>
      </c>
      <c r="E22" s="36" t="s">
        <v>54</v>
      </c>
      <c r="F22" s="36" t="s">
        <v>83</v>
      </c>
      <c r="G22" s="37">
        <v>44595</v>
      </c>
      <c r="H22" s="37">
        <v>44776</v>
      </c>
      <c r="I22" s="36">
        <v>60000</v>
      </c>
      <c r="J22" s="53">
        <v>3486.68</v>
      </c>
      <c r="K22" s="53">
        <v>25</v>
      </c>
      <c r="L22" s="53">
        <v>100</v>
      </c>
      <c r="M22" s="53">
        <f t="shared" si="0"/>
        <v>1722</v>
      </c>
      <c r="N22" s="53">
        <f t="shared" si="1"/>
        <v>4260</v>
      </c>
      <c r="O22" s="53">
        <f>I22*1.1%</f>
        <v>660.0000000000001</v>
      </c>
      <c r="P22" s="53">
        <f t="shared" si="5"/>
        <v>1824</v>
      </c>
      <c r="Q22" s="53">
        <f t="shared" si="6"/>
        <v>4254</v>
      </c>
      <c r="R22" s="36">
        <v>1325</v>
      </c>
      <c r="S22" s="53"/>
      <c r="T22" s="53">
        <f t="shared" si="2"/>
        <v>14045</v>
      </c>
      <c r="U22" s="53">
        <f t="shared" si="3"/>
        <v>3546</v>
      </c>
      <c r="V22" s="53">
        <f t="shared" si="4"/>
        <v>9174</v>
      </c>
      <c r="W22" s="54">
        <f t="shared" si="7"/>
        <v>51517.32</v>
      </c>
      <c r="X22" s="55">
        <v>121</v>
      </c>
      <c r="Y22" s="56"/>
      <c r="Z22" s="56"/>
    </row>
    <row r="23" spans="1:26" s="57" customFormat="1" ht="41.25">
      <c r="A23" s="83">
        <f t="shared" si="8"/>
        <v>15</v>
      </c>
      <c r="B23" s="78" t="s">
        <v>25</v>
      </c>
      <c r="C23" s="35" t="s">
        <v>31</v>
      </c>
      <c r="D23" s="35" t="s">
        <v>53</v>
      </c>
      <c r="E23" s="36" t="s">
        <v>54</v>
      </c>
      <c r="F23" s="36" t="s">
        <v>83</v>
      </c>
      <c r="G23" s="37">
        <v>44651</v>
      </c>
      <c r="H23" s="37">
        <v>44834</v>
      </c>
      <c r="I23" s="36">
        <v>35000</v>
      </c>
      <c r="J23" s="53"/>
      <c r="K23" s="53">
        <v>25</v>
      </c>
      <c r="L23" s="53">
        <v>100</v>
      </c>
      <c r="M23" s="53">
        <f t="shared" si="0"/>
        <v>1004.5</v>
      </c>
      <c r="N23" s="53">
        <f t="shared" si="1"/>
        <v>2485</v>
      </c>
      <c r="O23" s="53">
        <f>I23*1.1%</f>
        <v>385.00000000000006</v>
      </c>
      <c r="P23" s="53">
        <f t="shared" si="5"/>
        <v>1064</v>
      </c>
      <c r="Q23" s="53">
        <f t="shared" si="6"/>
        <v>2481.5</v>
      </c>
      <c r="R23" s="36"/>
      <c r="S23" s="53"/>
      <c r="T23" s="53">
        <f t="shared" si="2"/>
        <v>7420</v>
      </c>
      <c r="U23" s="53">
        <f t="shared" si="3"/>
        <v>2068.5</v>
      </c>
      <c r="V23" s="53">
        <f t="shared" si="4"/>
        <v>5351.5</v>
      </c>
      <c r="W23" s="54">
        <f t="shared" si="7"/>
        <v>32806.5</v>
      </c>
      <c r="X23" s="55">
        <v>121</v>
      </c>
      <c r="Y23" s="56"/>
      <c r="Z23" s="56"/>
    </row>
    <row r="24" spans="1:26" s="57" customFormat="1" ht="41.25">
      <c r="A24" s="83">
        <f t="shared" si="8"/>
        <v>16</v>
      </c>
      <c r="B24" s="78" t="s">
        <v>11</v>
      </c>
      <c r="C24" s="35" t="s">
        <v>35</v>
      </c>
      <c r="D24" s="35" t="s">
        <v>36</v>
      </c>
      <c r="E24" s="36" t="s">
        <v>54</v>
      </c>
      <c r="F24" s="36" t="s">
        <v>82</v>
      </c>
      <c r="G24" s="37">
        <v>44702</v>
      </c>
      <c r="H24" s="37">
        <v>44886</v>
      </c>
      <c r="I24" s="36">
        <v>63137.21</v>
      </c>
      <c r="J24" s="53">
        <v>4077.04</v>
      </c>
      <c r="K24" s="53">
        <v>25</v>
      </c>
      <c r="L24" s="53">
        <v>100</v>
      </c>
      <c r="M24" s="53">
        <f t="shared" si="0"/>
        <v>1812.0379269999999</v>
      </c>
      <c r="N24" s="53">
        <f t="shared" si="1"/>
        <v>4482.74191</v>
      </c>
      <c r="O24" s="53">
        <f>I24*1.1%</f>
        <v>694.50931</v>
      </c>
      <c r="P24" s="53">
        <f t="shared" si="5"/>
        <v>1919.3711839999999</v>
      </c>
      <c r="Q24" s="53">
        <f t="shared" si="6"/>
        <v>4476.428189</v>
      </c>
      <c r="R24" s="36"/>
      <c r="S24" s="53"/>
      <c r="T24" s="53">
        <f t="shared" si="2"/>
        <v>13385.088520000001</v>
      </c>
      <c r="U24" s="53">
        <f t="shared" si="3"/>
        <v>3731.409111</v>
      </c>
      <c r="V24" s="53">
        <f t="shared" si="4"/>
        <v>9653.679409</v>
      </c>
      <c r="W24" s="54">
        <f t="shared" si="7"/>
        <v>55203.760889</v>
      </c>
      <c r="X24" s="55">
        <v>121</v>
      </c>
      <c r="Y24" s="56"/>
      <c r="Z24" s="56"/>
    </row>
    <row r="25" spans="1:26" s="57" customFormat="1" ht="41.25">
      <c r="A25" s="83">
        <f t="shared" si="8"/>
        <v>17</v>
      </c>
      <c r="B25" s="78" t="s">
        <v>14</v>
      </c>
      <c r="C25" s="35" t="s">
        <v>35</v>
      </c>
      <c r="D25" s="35" t="s">
        <v>47</v>
      </c>
      <c r="E25" s="36" t="s">
        <v>54</v>
      </c>
      <c r="F25" s="36" t="s">
        <v>82</v>
      </c>
      <c r="G25" s="37">
        <v>44701</v>
      </c>
      <c r="H25" s="37">
        <v>44885</v>
      </c>
      <c r="I25" s="36">
        <v>79500</v>
      </c>
      <c r="J25" s="53">
        <v>7283.26</v>
      </c>
      <c r="K25" s="53">
        <v>25</v>
      </c>
      <c r="L25" s="53">
        <v>100</v>
      </c>
      <c r="M25" s="53">
        <f t="shared" si="0"/>
        <v>2281.65</v>
      </c>
      <c r="N25" s="53">
        <f t="shared" si="1"/>
        <v>5644.499999999999</v>
      </c>
      <c r="O25" s="53">
        <f>65050*1.1%</f>
        <v>715.5500000000001</v>
      </c>
      <c r="P25" s="53">
        <f t="shared" si="5"/>
        <v>2416.8</v>
      </c>
      <c r="Q25" s="53">
        <f t="shared" si="6"/>
        <v>5636.55</v>
      </c>
      <c r="R25" s="36"/>
      <c r="S25" s="53"/>
      <c r="T25" s="53">
        <f t="shared" si="2"/>
        <v>16695.05</v>
      </c>
      <c r="U25" s="53">
        <f t="shared" si="3"/>
        <v>4698.450000000001</v>
      </c>
      <c r="V25" s="53">
        <f t="shared" si="4"/>
        <v>11996.599999999999</v>
      </c>
      <c r="W25" s="54">
        <f t="shared" si="7"/>
        <v>67393.29000000001</v>
      </c>
      <c r="X25" s="55">
        <v>121</v>
      </c>
      <c r="Y25" s="56"/>
      <c r="Z25" s="56"/>
    </row>
    <row r="26" spans="1:26" s="57" customFormat="1" ht="41.25">
      <c r="A26" s="83">
        <f t="shared" si="8"/>
        <v>18</v>
      </c>
      <c r="B26" s="80" t="s">
        <v>26</v>
      </c>
      <c r="C26" s="35" t="s">
        <v>35</v>
      </c>
      <c r="D26" s="35" t="s">
        <v>36</v>
      </c>
      <c r="E26" s="36" t="s">
        <v>54</v>
      </c>
      <c r="F26" s="36" t="s">
        <v>83</v>
      </c>
      <c r="G26" s="37">
        <v>44681</v>
      </c>
      <c r="H26" s="37">
        <v>44864</v>
      </c>
      <c r="I26" s="36">
        <v>44155</v>
      </c>
      <c r="J26" s="53">
        <v>1029.07</v>
      </c>
      <c r="K26" s="53">
        <v>25</v>
      </c>
      <c r="L26" s="53">
        <v>100</v>
      </c>
      <c r="M26" s="53">
        <f t="shared" si="0"/>
        <v>1267.2485</v>
      </c>
      <c r="N26" s="53">
        <f t="shared" si="1"/>
        <v>3135.0049999999997</v>
      </c>
      <c r="O26" s="53">
        <f>I26*1.1%</f>
        <v>485.70500000000004</v>
      </c>
      <c r="P26" s="53">
        <f t="shared" si="5"/>
        <v>1342.312</v>
      </c>
      <c r="Q26" s="53">
        <f t="shared" si="6"/>
        <v>3130.5895</v>
      </c>
      <c r="R26" s="36"/>
      <c r="S26" s="53"/>
      <c r="T26" s="53">
        <f t="shared" si="2"/>
        <v>9360.86</v>
      </c>
      <c r="U26" s="53">
        <f t="shared" si="3"/>
        <v>2609.5604999999996</v>
      </c>
      <c r="V26" s="53">
        <f t="shared" si="4"/>
        <v>6751.299499999999</v>
      </c>
      <c r="W26" s="54">
        <f t="shared" si="7"/>
        <v>40391.3695</v>
      </c>
      <c r="X26" s="55">
        <v>121</v>
      </c>
      <c r="Y26" s="56"/>
      <c r="Z26" s="56"/>
    </row>
    <row r="27" spans="1:26" s="57" customFormat="1" ht="41.25">
      <c r="A27" s="83">
        <f>A26+1</f>
        <v>19</v>
      </c>
      <c r="B27" s="78" t="s">
        <v>12</v>
      </c>
      <c r="C27" s="35" t="s">
        <v>33</v>
      </c>
      <c r="D27" s="35" t="s">
        <v>44</v>
      </c>
      <c r="E27" s="36" t="s">
        <v>54</v>
      </c>
      <c r="F27" s="36" t="s">
        <v>83</v>
      </c>
      <c r="G27" s="37">
        <v>44701</v>
      </c>
      <c r="H27" s="37">
        <v>44885</v>
      </c>
      <c r="I27" s="36">
        <v>85000</v>
      </c>
      <c r="J27" s="53">
        <v>8576.99</v>
      </c>
      <c r="K27" s="53">
        <v>25</v>
      </c>
      <c r="L27" s="53">
        <v>100</v>
      </c>
      <c r="M27" s="53">
        <f t="shared" si="0"/>
        <v>2439.5</v>
      </c>
      <c r="N27" s="53">
        <f t="shared" si="1"/>
        <v>6034.999999999999</v>
      </c>
      <c r="O27" s="53">
        <f>65050*1.1%</f>
        <v>715.5500000000001</v>
      </c>
      <c r="P27" s="53">
        <f t="shared" si="5"/>
        <v>2584</v>
      </c>
      <c r="Q27" s="53">
        <f t="shared" si="6"/>
        <v>6026.5</v>
      </c>
      <c r="R27" s="36">
        <v>2083.01</v>
      </c>
      <c r="S27" s="53"/>
      <c r="T27" s="53">
        <f t="shared" si="2"/>
        <v>19883.559999999998</v>
      </c>
      <c r="U27" s="53">
        <f t="shared" si="3"/>
        <v>5023.5</v>
      </c>
      <c r="V27" s="53">
        <f t="shared" si="4"/>
        <v>12777.05</v>
      </c>
      <c r="W27" s="54">
        <f t="shared" si="7"/>
        <v>69191.5</v>
      </c>
      <c r="X27" s="55">
        <v>121</v>
      </c>
      <c r="Y27" s="56"/>
      <c r="Z27" s="56"/>
    </row>
    <row r="28" spans="1:26" s="57" customFormat="1" ht="41.25">
      <c r="A28" s="83">
        <f>A27+1</f>
        <v>20</v>
      </c>
      <c r="B28" s="78" t="s">
        <v>109</v>
      </c>
      <c r="C28" s="35" t="s">
        <v>35</v>
      </c>
      <c r="D28" s="35" t="s">
        <v>110</v>
      </c>
      <c r="E28" s="36" t="s">
        <v>54</v>
      </c>
      <c r="F28" s="36" t="s">
        <v>83</v>
      </c>
      <c r="G28" s="37">
        <v>44621</v>
      </c>
      <c r="H28" s="37">
        <v>44805</v>
      </c>
      <c r="I28" s="36">
        <v>40000</v>
      </c>
      <c r="J28" s="53">
        <v>442.65</v>
      </c>
      <c r="K28" s="53">
        <v>25</v>
      </c>
      <c r="L28" s="53">
        <v>100</v>
      </c>
      <c r="M28" s="53">
        <f>+I28*2.87%</f>
        <v>1148</v>
      </c>
      <c r="N28" s="53">
        <f>+I28*7.1%</f>
        <v>2839.9999999999995</v>
      </c>
      <c r="O28" s="53">
        <f>+I28*1.1%</f>
        <v>440.00000000000006</v>
      </c>
      <c r="P28" s="53">
        <f>+I28*3.04%</f>
        <v>1216</v>
      </c>
      <c r="Q28" s="53">
        <f>+I28*7.09%</f>
        <v>2836</v>
      </c>
      <c r="R28" s="36">
        <v>850</v>
      </c>
      <c r="S28" s="53"/>
      <c r="T28" s="53">
        <f>SUM(M28:S28)</f>
        <v>9330</v>
      </c>
      <c r="U28" s="53">
        <f>+M28+P28</f>
        <v>2364</v>
      </c>
      <c r="V28" s="53">
        <f>+N28+O28+Q28</f>
        <v>6116</v>
      </c>
      <c r="W28" s="54">
        <f t="shared" si="7"/>
        <v>36218.35</v>
      </c>
      <c r="X28" s="55">
        <v>121</v>
      </c>
      <c r="Y28" s="56"/>
      <c r="Z28" s="56"/>
    </row>
    <row r="29" spans="1:26" s="57" customFormat="1" ht="42" thickBot="1">
      <c r="A29" s="84">
        <f>A28+1</f>
        <v>21</v>
      </c>
      <c r="B29" s="81" t="s">
        <v>6</v>
      </c>
      <c r="C29" s="66" t="s">
        <v>37</v>
      </c>
      <c r="D29" s="66" t="s">
        <v>38</v>
      </c>
      <c r="E29" s="67" t="s">
        <v>54</v>
      </c>
      <c r="F29" s="67" t="s">
        <v>82</v>
      </c>
      <c r="G29" s="76">
        <v>44701</v>
      </c>
      <c r="H29" s="76">
        <v>44885</v>
      </c>
      <c r="I29" s="67">
        <v>85000</v>
      </c>
      <c r="J29" s="68">
        <v>8239.46</v>
      </c>
      <c r="K29" s="68">
        <v>25</v>
      </c>
      <c r="L29" s="68">
        <v>100</v>
      </c>
      <c r="M29" s="68">
        <f t="shared" si="0"/>
        <v>2439.5</v>
      </c>
      <c r="N29" s="68">
        <f t="shared" si="1"/>
        <v>6034.999999999999</v>
      </c>
      <c r="O29" s="68">
        <f>65050*1.1%</f>
        <v>715.5500000000001</v>
      </c>
      <c r="P29" s="68">
        <f t="shared" si="5"/>
        <v>2584</v>
      </c>
      <c r="Q29" s="68">
        <f t="shared" si="6"/>
        <v>6026.5</v>
      </c>
      <c r="R29" s="67"/>
      <c r="S29" s="68">
        <v>1350.12</v>
      </c>
      <c r="T29" s="68">
        <f t="shared" si="2"/>
        <v>19150.67</v>
      </c>
      <c r="U29" s="68">
        <f t="shared" si="3"/>
        <v>5023.5</v>
      </c>
      <c r="V29" s="68">
        <f t="shared" si="4"/>
        <v>12777.05</v>
      </c>
      <c r="W29" s="69">
        <f t="shared" si="7"/>
        <v>70261.92000000001</v>
      </c>
      <c r="X29" s="70">
        <v>121</v>
      </c>
      <c r="Y29" s="56"/>
      <c r="Z29" s="56"/>
    </row>
    <row r="30" spans="1:26" s="42" customFormat="1" ht="16.5" customHeight="1" thickBot="1">
      <c r="A30" s="106" t="s">
        <v>90</v>
      </c>
      <c r="B30" s="107"/>
      <c r="C30" s="107"/>
      <c r="D30" s="107"/>
      <c r="E30" s="107"/>
      <c r="F30" s="107"/>
      <c r="G30" s="107"/>
      <c r="H30" s="107"/>
      <c r="I30" s="32">
        <f aca="true" t="shared" si="9" ref="I30:Q30">SUM(I9:I29)</f>
        <v>1501410</v>
      </c>
      <c r="J30" s="32">
        <f t="shared" si="9"/>
        <v>135797.67</v>
      </c>
      <c r="K30" s="32">
        <f t="shared" si="9"/>
        <v>525</v>
      </c>
      <c r="L30" s="33">
        <f t="shared" si="9"/>
        <v>2000</v>
      </c>
      <c r="M30" s="32">
        <f t="shared" si="9"/>
        <v>43090.467000000004</v>
      </c>
      <c r="N30" s="32">
        <f t="shared" si="9"/>
        <v>106600.11</v>
      </c>
      <c r="O30" s="32">
        <f t="shared" si="9"/>
        <v>12620.96</v>
      </c>
      <c r="P30" s="32">
        <f t="shared" si="9"/>
        <v>44962.664000000004</v>
      </c>
      <c r="Q30" s="32">
        <f t="shared" si="9"/>
        <v>104863.5815</v>
      </c>
      <c r="R30" s="32">
        <f aca="true" t="shared" si="10" ref="R30:W30">SUM(R9:R29)</f>
        <v>8791.33</v>
      </c>
      <c r="S30" s="32">
        <f t="shared" si="10"/>
        <v>1350.12</v>
      </c>
      <c r="T30" s="32">
        <f t="shared" si="10"/>
        <v>322279.2324999999</v>
      </c>
      <c r="U30" s="32">
        <f t="shared" si="10"/>
        <v>88053.131</v>
      </c>
      <c r="V30" s="32">
        <f t="shared" si="10"/>
        <v>224084.65149999998</v>
      </c>
      <c r="W30" s="32">
        <f t="shared" si="10"/>
        <v>1264892.749</v>
      </c>
      <c r="X30" s="34"/>
      <c r="Y30" s="41"/>
      <c r="Z30" s="41"/>
    </row>
    <row r="31" spans="1:24" ht="22.5">
      <c r="A31" s="8"/>
      <c r="B31" s="8"/>
      <c r="C31" s="7"/>
      <c r="D31" s="7"/>
      <c r="E31" s="7"/>
      <c r="F31" s="7"/>
      <c r="G31" s="7"/>
      <c r="H31" s="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</row>
    <row r="32" spans="1:24" ht="22.5">
      <c r="A32" s="8"/>
      <c r="B32" s="8"/>
      <c r="C32" s="7"/>
      <c r="D32" s="7"/>
      <c r="E32" s="7"/>
      <c r="F32" s="7"/>
      <c r="G32" s="7"/>
      <c r="H32" s="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</row>
    <row r="33" spans="1:24" ht="21" customHeight="1">
      <c r="A33" s="8"/>
      <c r="B33" s="122" t="s">
        <v>91</v>
      </c>
      <c r="C33" s="122"/>
      <c r="D33" s="122" t="s">
        <v>92</v>
      </c>
      <c r="E33" s="122"/>
      <c r="F33" s="46" t="s">
        <v>93</v>
      </c>
      <c r="G33" s="7"/>
      <c r="H33" s="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</row>
    <row r="34" spans="1:24" ht="15.75" customHeight="1">
      <c r="A34" s="8"/>
      <c r="B34" s="123" t="s">
        <v>94</v>
      </c>
      <c r="C34" s="123"/>
      <c r="D34" s="123" t="s">
        <v>95</v>
      </c>
      <c r="E34" s="123"/>
      <c r="F34" s="47">
        <f>M30</f>
        <v>43090.467000000004</v>
      </c>
      <c r="G34" s="7"/>
      <c r="H34" s="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4" ht="15.75" customHeight="1">
      <c r="A35" s="8"/>
      <c r="B35" s="123" t="s">
        <v>96</v>
      </c>
      <c r="C35" s="123"/>
      <c r="D35" s="123" t="s">
        <v>97</v>
      </c>
      <c r="E35" s="123"/>
      <c r="F35" s="47">
        <f>J30</f>
        <v>135797.67</v>
      </c>
      <c r="G35" s="7"/>
      <c r="H35" s="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</row>
    <row r="36" spans="1:24" ht="15.75" customHeight="1">
      <c r="A36" s="8"/>
      <c r="B36" s="123" t="s">
        <v>98</v>
      </c>
      <c r="C36" s="123"/>
      <c r="D36" s="123" t="s">
        <v>99</v>
      </c>
      <c r="E36" s="123"/>
      <c r="F36" s="47">
        <f>K30</f>
        <v>525</v>
      </c>
      <c r="G36" s="7"/>
      <c r="H36" s="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</row>
    <row r="37" spans="1:24" ht="15.75" customHeight="1">
      <c r="A37" s="8"/>
      <c r="B37" s="126" t="s">
        <v>113</v>
      </c>
      <c r="C37" s="127"/>
      <c r="D37" s="126" t="s">
        <v>112</v>
      </c>
      <c r="E37" s="127"/>
      <c r="F37" s="47">
        <f>R30</f>
        <v>8791.33</v>
      </c>
      <c r="G37" s="7"/>
      <c r="H37" s="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</row>
    <row r="38" spans="1:24" ht="15.75" customHeight="1">
      <c r="A38" s="8"/>
      <c r="B38" s="123" t="s">
        <v>100</v>
      </c>
      <c r="C38" s="123"/>
      <c r="D38" s="123" t="s">
        <v>95</v>
      </c>
      <c r="E38" s="123"/>
      <c r="F38" s="47">
        <f>P30</f>
        <v>44962.664000000004</v>
      </c>
      <c r="G38" s="7"/>
      <c r="H38" s="7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</row>
    <row r="39" spans="1:24" ht="15.75" customHeight="1">
      <c r="A39" s="8"/>
      <c r="B39" s="123" t="s">
        <v>101</v>
      </c>
      <c r="C39" s="123"/>
      <c r="D39" s="123" t="s">
        <v>95</v>
      </c>
      <c r="E39" s="123"/>
      <c r="F39" s="47">
        <f>S30</f>
        <v>1350.12</v>
      </c>
      <c r="G39" s="7"/>
      <c r="H39" s="7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</row>
    <row r="40" spans="1:24" ht="15.75" customHeight="1">
      <c r="A40" s="8"/>
      <c r="B40" s="123" t="s">
        <v>102</v>
      </c>
      <c r="C40" s="123"/>
      <c r="D40" s="123" t="s">
        <v>103</v>
      </c>
      <c r="E40" s="123"/>
      <c r="F40" s="47">
        <f>L30</f>
        <v>2000</v>
      </c>
      <c r="G40" s="7"/>
      <c r="H40" s="7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</row>
    <row r="41" spans="1:24" ht="15.75" customHeight="1">
      <c r="A41" s="8"/>
      <c r="B41" s="125" t="s">
        <v>104</v>
      </c>
      <c r="C41" s="125"/>
      <c r="D41" s="123"/>
      <c r="E41" s="123"/>
      <c r="F41" s="47">
        <f>N30</f>
        <v>106600.11</v>
      </c>
      <c r="G41" s="7"/>
      <c r="H41" s="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</row>
    <row r="42" spans="1:24" ht="15.75" customHeight="1">
      <c r="A42" s="8"/>
      <c r="B42" s="125" t="s">
        <v>105</v>
      </c>
      <c r="C42" s="125"/>
      <c r="D42" s="123"/>
      <c r="E42" s="123"/>
      <c r="F42" s="47">
        <f>O30</f>
        <v>12620.96</v>
      </c>
      <c r="G42" s="7"/>
      <c r="H42" s="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</row>
    <row r="43" spans="1:24" ht="15.75" customHeight="1">
      <c r="A43" s="8"/>
      <c r="B43" s="125" t="s">
        <v>106</v>
      </c>
      <c r="C43" s="125"/>
      <c r="D43" s="123"/>
      <c r="E43" s="123"/>
      <c r="F43" s="48">
        <f>Q30</f>
        <v>104863.5815</v>
      </c>
      <c r="G43" s="7"/>
      <c r="H43" s="7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</row>
    <row r="44" spans="1:24" ht="22.5">
      <c r="A44" s="8"/>
      <c r="B44" s="124" t="s">
        <v>107</v>
      </c>
      <c r="C44" s="124"/>
      <c r="D44" s="124"/>
      <c r="E44" s="124"/>
      <c r="F44" s="52">
        <f>I30-F34-F35-F36-F37-F38-F39-F40</f>
        <v>1264892.7489999998</v>
      </c>
      <c r="G44" s="7"/>
      <c r="H44" s="7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</row>
  </sheetData>
  <sheetProtection/>
  <mergeCells count="52">
    <mergeCell ref="D43:E43"/>
    <mergeCell ref="D36:E36"/>
    <mergeCell ref="B37:C37"/>
    <mergeCell ref="D37:E37"/>
    <mergeCell ref="B38:C38"/>
    <mergeCell ref="D38:E38"/>
    <mergeCell ref="B36:C36"/>
    <mergeCell ref="B44:E44"/>
    <mergeCell ref="D40:E40"/>
    <mergeCell ref="B41:C41"/>
    <mergeCell ref="D41:E41"/>
    <mergeCell ref="B42:C42"/>
    <mergeCell ref="B39:C39"/>
    <mergeCell ref="D39:E39"/>
    <mergeCell ref="B40:C40"/>
    <mergeCell ref="D42:E42"/>
    <mergeCell ref="B43:C43"/>
    <mergeCell ref="B33:C33"/>
    <mergeCell ref="D33:E33"/>
    <mergeCell ref="B34:C34"/>
    <mergeCell ref="D34:E34"/>
    <mergeCell ref="B35:C35"/>
    <mergeCell ref="D35:E35"/>
    <mergeCell ref="F6:F8"/>
    <mergeCell ref="G6:H7"/>
    <mergeCell ref="A6:A8"/>
    <mergeCell ref="C6:C8"/>
    <mergeCell ref="O7:O8"/>
    <mergeCell ref="I6:I8"/>
    <mergeCell ref="M7:N7"/>
    <mergeCell ref="L6:L8"/>
    <mergeCell ref="M6:T6"/>
    <mergeCell ref="U7:U8"/>
    <mergeCell ref="J6:J8"/>
    <mergeCell ref="A3:X3"/>
    <mergeCell ref="A30:H30"/>
    <mergeCell ref="V7:V8"/>
    <mergeCell ref="W6:W8"/>
    <mergeCell ref="S7:S8"/>
    <mergeCell ref="E6:E8"/>
    <mergeCell ref="X6:X8"/>
    <mergeCell ref="U6:V6"/>
    <mergeCell ref="A1:X1"/>
    <mergeCell ref="A4:X4"/>
    <mergeCell ref="B6:B8"/>
    <mergeCell ref="D6:D8"/>
    <mergeCell ref="A5:X5"/>
    <mergeCell ref="A2:X2"/>
    <mergeCell ref="P7:Q7"/>
    <mergeCell ref="K6:K8"/>
    <mergeCell ref="R7:R8"/>
    <mergeCell ref="T7:T8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9" r:id="rId2"/>
  <headerFooter>
    <oddFooter>&amp;C&amp;"Arial,Negrita"&amp;11Pag. &amp;P - 2</oddFooter>
  </headerFooter>
  <rowBreaks count="1" manualBreakCount="1">
    <brk id="23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zoomScale="55" zoomScaleNormal="55" zoomScaleSheetLayoutView="42" workbookViewId="0" topLeftCell="A13">
      <selection activeCell="D21" sqref="D21"/>
    </sheetView>
  </sheetViews>
  <sheetFormatPr defaultColWidth="9.140625" defaultRowHeight="12.75"/>
  <cols>
    <col min="1" max="1" width="6.140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0.7109375" style="0" customWidth="1"/>
    <col min="8" max="8" width="11.7109375" style="0" customWidth="1"/>
    <col min="9" max="9" width="19.28125" style="0" customWidth="1"/>
    <col min="10" max="10" width="13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6.57421875" style="2" customWidth="1"/>
    <col min="18" max="18" width="19.140625" style="2" customWidth="1"/>
    <col min="19" max="19" width="12.421875" style="0" customWidth="1"/>
    <col min="20" max="20" width="14.421875" style="0" customWidth="1"/>
    <col min="21" max="21" width="17.00390625" style="0" customWidth="1"/>
    <col min="22" max="22" width="15.00390625" style="0" customWidth="1"/>
    <col min="23" max="23" width="13.8515625" style="0" customWidth="1"/>
    <col min="24" max="24" width="8.28125" style="0" customWidth="1"/>
    <col min="25" max="26" width="9.140625" style="16" customWidth="1"/>
  </cols>
  <sheetData>
    <row r="1" spans="1:24" ht="27.75" customHeight="1">
      <c r="A1" s="8"/>
      <c r="B1" s="7"/>
      <c r="C1" s="7"/>
      <c r="D1" s="7"/>
      <c r="E1" s="7"/>
      <c r="F1" s="7"/>
      <c r="G1" s="7"/>
      <c r="H1" s="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ht="116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21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21" customHeight="1">
      <c r="A4" s="93" t="s">
        <v>85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4" ht="21">
      <c r="A5" s="93" t="s">
        <v>133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4" ht="15" thickBot="1">
      <c r="A6" s="99" t="s">
        <v>89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pans="1:26" s="45" customFormat="1" ht="42" customHeight="1">
      <c r="A7" s="139" t="s">
        <v>56</v>
      </c>
      <c r="B7" s="135" t="s">
        <v>57</v>
      </c>
      <c r="C7" s="96" t="s">
        <v>58</v>
      </c>
      <c r="D7" s="96" t="s">
        <v>59</v>
      </c>
      <c r="E7" s="96" t="s">
        <v>60</v>
      </c>
      <c r="F7" s="96" t="s">
        <v>55</v>
      </c>
      <c r="G7" s="114" t="s">
        <v>61</v>
      </c>
      <c r="H7" s="115"/>
      <c r="I7" s="102" t="s">
        <v>64</v>
      </c>
      <c r="J7" s="102" t="s">
        <v>65</v>
      </c>
      <c r="K7" s="102" t="s">
        <v>66</v>
      </c>
      <c r="L7" s="120" t="s">
        <v>67</v>
      </c>
      <c r="M7" s="96" t="s">
        <v>72</v>
      </c>
      <c r="N7" s="96"/>
      <c r="O7" s="96"/>
      <c r="P7" s="96"/>
      <c r="Q7" s="96"/>
      <c r="R7" s="96"/>
      <c r="S7" s="96"/>
      <c r="T7" s="96"/>
      <c r="U7" s="102" t="s">
        <v>77</v>
      </c>
      <c r="V7" s="102"/>
      <c r="W7" s="108" t="s">
        <v>78</v>
      </c>
      <c r="X7" s="111" t="s">
        <v>79</v>
      </c>
      <c r="Y7" s="30"/>
      <c r="Z7" s="30"/>
    </row>
    <row r="8" spans="1:26" s="45" customFormat="1" ht="47.25" customHeight="1">
      <c r="A8" s="140"/>
      <c r="B8" s="136"/>
      <c r="C8" s="97" t="s">
        <v>1</v>
      </c>
      <c r="D8" s="97"/>
      <c r="E8" s="97" t="s">
        <v>0</v>
      </c>
      <c r="F8" s="97"/>
      <c r="G8" s="116"/>
      <c r="H8" s="117"/>
      <c r="I8" s="101"/>
      <c r="J8" s="101"/>
      <c r="K8" s="101"/>
      <c r="L8" s="121"/>
      <c r="M8" s="101" t="s">
        <v>68</v>
      </c>
      <c r="N8" s="101"/>
      <c r="O8" s="101" t="s">
        <v>71</v>
      </c>
      <c r="P8" s="101" t="s">
        <v>84</v>
      </c>
      <c r="Q8" s="101"/>
      <c r="R8" s="104" t="s">
        <v>112</v>
      </c>
      <c r="S8" s="101" t="s">
        <v>75</v>
      </c>
      <c r="T8" s="101" t="s">
        <v>76</v>
      </c>
      <c r="U8" s="101" t="s">
        <v>81</v>
      </c>
      <c r="V8" s="101" t="s">
        <v>80</v>
      </c>
      <c r="W8" s="109"/>
      <c r="X8" s="112"/>
      <c r="Y8" s="30"/>
      <c r="Z8" s="30"/>
    </row>
    <row r="9" spans="1:26" s="45" customFormat="1" ht="62.25" customHeight="1" thickBot="1">
      <c r="A9" s="140"/>
      <c r="B9" s="136"/>
      <c r="C9" s="98"/>
      <c r="D9" s="98"/>
      <c r="E9" s="98"/>
      <c r="F9" s="98"/>
      <c r="G9" s="86" t="s">
        <v>62</v>
      </c>
      <c r="H9" s="86" t="s">
        <v>63</v>
      </c>
      <c r="I9" s="103"/>
      <c r="J9" s="103"/>
      <c r="K9" s="103"/>
      <c r="L9" s="121"/>
      <c r="M9" s="87" t="s">
        <v>69</v>
      </c>
      <c r="N9" s="87" t="s">
        <v>70</v>
      </c>
      <c r="O9" s="103"/>
      <c r="P9" s="87" t="s">
        <v>73</v>
      </c>
      <c r="Q9" s="88" t="s">
        <v>74</v>
      </c>
      <c r="R9" s="105"/>
      <c r="S9" s="103"/>
      <c r="T9" s="103"/>
      <c r="U9" s="103"/>
      <c r="V9" s="103"/>
      <c r="W9" s="110"/>
      <c r="X9" s="113"/>
      <c r="Y9" s="30"/>
      <c r="Z9" s="30"/>
    </row>
    <row r="10" spans="1:24" ht="41.25">
      <c r="A10" s="83">
        <v>1</v>
      </c>
      <c r="B10" s="78" t="s">
        <v>121</v>
      </c>
      <c r="C10" s="40" t="s">
        <v>119</v>
      </c>
      <c r="D10" s="35" t="s">
        <v>122</v>
      </c>
      <c r="E10" s="36" t="s">
        <v>54</v>
      </c>
      <c r="F10" s="36" t="s">
        <v>82</v>
      </c>
      <c r="G10" s="37">
        <v>44562</v>
      </c>
      <c r="H10" s="37">
        <v>44743</v>
      </c>
      <c r="I10" s="38">
        <v>185000</v>
      </c>
      <c r="J10" s="53">
        <v>32269.54</v>
      </c>
      <c r="K10" s="53">
        <v>25</v>
      </c>
      <c r="L10" s="53">
        <v>100</v>
      </c>
      <c r="M10" s="53">
        <f>+I10*2.87%</f>
        <v>5309.5</v>
      </c>
      <c r="N10" s="53">
        <f>+I10*7.1%</f>
        <v>13134.999999999998</v>
      </c>
      <c r="O10" s="53">
        <f aca="true" t="shared" si="0" ref="O10:O16">65050*1.1%</f>
        <v>715.5500000000001</v>
      </c>
      <c r="P10" s="53">
        <f>162625*3.04%</f>
        <v>4943.8</v>
      </c>
      <c r="Q10" s="53">
        <f>162625*7.09%</f>
        <v>11530.112500000001</v>
      </c>
      <c r="R10" s="36"/>
      <c r="S10" s="53">
        <v>0</v>
      </c>
      <c r="T10" s="53">
        <f>SUM(M10:S10)</f>
        <v>35633.9625</v>
      </c>
      <c r="U10" s="53">
        <f>+M10+P10</f>
        <v>10253.3</v>
      </c>
      <c r="V10" s="53">
        <f>+N10+O10+Q10</f>
        <v>25380.6625</v>
      </c>
      <c r="W10" s="44">
        <f aca="true" t="shared" si="1" ref="W10:W16">+I10-U10-J10-K10-L10-S10</f>
        <v>142352.16</v>
      </c>
      <c r="X10" s="43">
        <v>121</v>
      </c>
    </row>
    <row r="11" spans="1:24" ht="41.25">
      <c r="A11" s="83">
        <f aca="true" t="shared" si="2" ref="A11:A18">A10+1</f>
        <v>2</v>
      </c>
      <c r="B11" s="78" t="s">
        <v>123</v>
      </c>
      <c r="C11" s="40" t="s">
        <v>120</v>
      </c>
      <c r="D11" s="35" t="s">
        <v>124</v>
      </c>
      <c r="E11" s="36" t="s">
        <v>54</v>
      </c>
      <c r="F11" s="36" t="s">
        <v>82</v>
      </c>
      <c r="G11" s="37">
        <v>44562</v>
      </c>
      <c r="H11" s="37">
        <v>44743</v>
      </c>
      <c r="I11" s="38">
        <v>85000</v>
      </c>
      <c r="J11" s="53">
        <v>8576.99</v>
      </c>
      <c r="K11" s="53">
        <v>25</v>
      </c>
      <c r="L11" s="53">
        <v>100</v>
      </c>
      <c r="M11" s="53">
        <f aca="true" t="shared" si="3" ref="M11:M16">+I11*2.87%</f>
        <v>2439.5</v>
      </c>
      <c r="N11" s="53">
        <f aca="true" t="shared" si="4" ref="N11:N16">+I11*7.1%</f>
        <v>6034.999999999999</v>
      </c>
      <c r="O11" s="53">
        <f t="shared" si="0"/>
        <v>715.5500000000001</v>
      </c>
      <c r="P11" s="53">
        <f aca="true" t="shared" si="5" ref="P11:P16">+I11*3.04%</f>
        <v>2584</v>
      </c>
      <c r="Q11" s="53">
        <f aca="true" t="shared" si="6" ref="Q11:Q16">+I11*7.09%</f>
        <v>6026.5</v>
      </c>
      <c r="R11" s="36"/>
      <c r="S11" s="53"/>
      <c r="T11" s="53">
        <f aca="true" t="shared" si="7" ref="T11:T16">SUM(M11:S11)</f>
        <v>17800.55</v>
      </c>
      <c r="U11" s="53">
        <f aca="true" t="shared" si="8" ref="U11:U16">+M11+P11</f>
        <v>5023.5</v>
      </c>
      <c r="V11" s="53">
        <f aca="true" t="shared" si="9" ref="V11:V16">+N11+O11+Q11</f>
        <v>12777.05</v>
      </c>
      <c r="W11" s="44">
        <f t="shared" si="1"/>
        <v>71274.51</v>
      </c>
      <c r="X11" s="43">
        <v>121</v>
      </c>
    </row>
    <row r="12" spans="1:24" ht="41.25">
      <c r="A12" s="83">
        <f t="shared" si="2"/>
        <v>3</v>
      </c>
      <c r="B12" s="78" t="s">
        <v>125</v>
      </c>
      <c r="C12" s="40" t="s">
        <v>120</v>
      </c>
      <c r="D12" s="35" t="s">
        <v>126</v>
      </c>
      <c r="E12" s="36" t="s">
        <v>54</v>
      </c>
      <c r="F12" s="36" t="s">
        <v>83</v>
      </c>
      <c r="G12" s="37">
        <v>44562</v>
      </c>
      <c r="H12" s="37">
        <v>44743</v>
      </c>
      <c r="I12" s="38">
        <v>80000</v>
      </c>
      <c r="J12" s="53">
        <v>7400.87</v>
      </c>
      <c r="K12" s="53">
        <v>25</v>
      </c>
      <c r="L12" s="53">
        <v>100</v>
      </c>
      <c r="M12" s="53">
        <f t="shared" si="3"/>
        <v>2296</v>
      </c>
      <c r="N12" s="53">
        <f t="shared" si="4"/>
        <v>5679.999999999999</v>
      </c>
      <c r="O12" s="53">
        <f t="shared" si="0"/>
        <v>715.5500000000001</v>
      </c>
      <c r="P12" s="53">
        <f t="shared" si="5"/>
        <v>2432</v>
      </c>
      <c r="Q12" s="53">
        <f t="shared" si="6"/>
        <v>5672</v>
      </c>
      <c r="R12" s="36"/>
      <c r="S12" s="53"/>
      <c r="T12" s="53">
        <f t="shared" si="7"/>
        <v>16795.55</v>
      </c>
      <c r="U12" s="53">
        <f t="shared" si="8"/>
        <v>4728</v>
      </c>
      <c r="V12" s="53">
        <f t="shared" si="9"/>
        <v>12067.55</v>
      </c>
      <c r="W12" s="44">
        <f t="shared" si="1"/>
        <v>67746.13</v>
      </c>
      <c r="X12" s="43">
        <v>121</v>
      </c>
    </row>
    <row r="13" spans="1:24" ht="41.25">
      <c r="A13" s="83">
        <f t="shared" si="2"/>
        <v>4</v>
      </c>
      <c r="B13" s="78" t="s">
        <v>127</v>
      </c>
      <c r="C13" s="40" t="s">
        <v>120</v>
      </c>
      <c r="D13" s="35" t="s">
        <v>126</v>
      </c>
      <c r="E13" s="36" t="s">
        <v>54</v>
      </c>
      <c r="F13" s="36" t="s">
        <v>82</v>
      </c>
      <c r="G13" s="37">
        <v>44562</v>
      </c>
      <c r="H13" s="37">
        <v>44743</v>
      </c>
      <c r="I13" s="38">
        <v>80000</v>
      </c>
      <c r="J13" s="53">
        <v>7400.87</v>
      </c>
      <c r="K13" s="53">
        <v>25</v>
      </c>
      <c r="L13" s="53">
        <v>100</v>
      </c>
      <c r="M13" s="53">
        <f t="shared" si="3"/>
        <v>2296</v>
      </c>
      <c r="N13" s="53">
        <f t="shared" si="4"/>
        <v>5679.999999999999</v>
      </c>
      <c r="O13" s="53">
        <f t="shared" si="0"/>
        <v>715.5500000000001</v>
      </c>
      <c r="P13" s="53">
        <f t="shared" si="5"/>
        <v>2432</v>
      </c>
      <c r="Q13" s="53">
        <f t="shared" si="6"/>
        <v>5672</v>
      </c>
      <c r="R13" s="36"/>
      <c r="S13" s="53"/>
      <c r="T13" s="53">
        <f t="shared" si="7"/>
        <v>16795.55</v>
      </c>
      <c r="U13" s="53">
        <f t="shared" si="8"/>
        <v>4728</v>
      </c>
      <c r="V13" s="53">
        <f t="shared" si="9"/>
        <v>12067.55</v>
      </c>
      <c r="W13" s="44">
        <f t="shared" si="1"/>
        <v>67746.13</v>
      </c>
      <c r="X13" s="43">
        <v>121</v>
      </c>
    </row>
    <row r="14" spans="1:24" ht="41.25">
      <c r="A14" s="83">
        <f t="shared" si="2"/>
        <v>5</v>
      </c>
      <c r="B14" s="78" t="s">
        <v>128</v>
      </c>
      <c r="C14" s="40" t="s">
        <v>120</v>
      </c>
      <c r="D14" s="35" t="s">
        <v>129</v>
      </c>
      <c r="E14" s="36" t="s">
        <v>54</v>
      </c>
      <c r="F14" s="36" t="s">
        <v>83</v>
      </c>
      <c r="G14" s="37">
        <v>44562</v>
      </c>
      <c r="H14" s="37">
        <v>44743</v>
      </c>
      <c r="I14" s="38">
        <v>80000</v>
      </c>
      <c r="J14" s="53">
        <v>7400.87</v>
      </c>
      <c r="K14" s="53">
        <v>25</v>
      </c>
      <c r="L14" s="53">
        <v>100</v>
      </c>
      <c r="M14" s="53">
        <f t="shared" si="3"/>
        <v>2296</v>
      </c>
      <c r="N14" s="53">
        <f t="shared" si="4"/>
        <v>5679.999999999999</v>
      </c>
      <c r="O14" s="53">
        <f t="shared" si="0"/>
        <v>715.5500000000001</v>
      </c>
      <c r="P14" s="53">
        <f t="shared" si="5"/>
        <v>2432</v>
      </c>
      <c r="Q14" s="53">
        <f t="shared" si="6"/>
        <v>5672</v>
      </c>
      <c r="R14" s="36"/>
      <c r="S14" s="53"/>
      <c r="T14" s="53">
        <f t="shared" si="7"/>
        <v>16795.55</v>
      </c>
      <c r="U14" s="53">
        <f t="shared" si="8"/>
        <v>4728</v>
      </c>
      <c r="V14" s="53">
        <f t="shared" si="9"/>
        <v>12067.55</v>
      </c>
      <c r="W14" s="44">
        <f t="shared" si="1"/>
        <v>67746.13</v>
      </c>
      <c r="X14" s="43">
        <v>121</v>
      </c>
    </row>
    <row r="15" spans="1:24" ht="41.25">
      <c r="A15" s="83">
        <f t="shared" si="2"/>
        <v>6</v>
      </c>
      <c r="B15" s="78" t="s">
        <v>131</v>
      </c>
      <c r="C15" s="40" t="s">
        <v>120</v>
      </c>
      <c r="D15" s="35" t="s">
        <v>129</v>
      </c>
      <c r="E15" s="36" t="s">
        <v>54</v>
      </c>
      <c r="F15" s="36" t="s">
        <v>83</v>
      </c>
      <c r="G15" s="37">
        <v>44593</v>
      </c>
      <c r="H15" s="37">
        <v>44743</v>
      </c>
      <c r="I15" s="38">
        <v>80000</v>
      </c>
      <c r="J15" s="53">
        <v>7400.87</v>
      </c>
      <c r="K15" s="53">
        <v>25</v>
      </c>
      <c r="L15" s="53">
        <v>100</v>
      </c>
      <c r="M15" s="53">
        <f t="shared" si="3"/>
        <v>2296</v>
      </c>
      <c r="N15" s="53">
        <f t="shared" si="4"/>
        <v>5679.999999999999</v>
      </c>
      <c r="O15" s="53">
        <f t="shared" si="0"/>
        <v>715.5500000000001</v>
      </c>
      <c r="P15" s="53">
        <f t="shared" si="5"/>
        <v>2432</v>
      </c>
      <c r="Q15" s="53">
        <f t="shared" si="6"/>
        <v>5672</v>
      </c>
      <c r="R15" s="36"/>
      <c r="S15" s="53"/>
      <c r="T15" s="53">
        <f t="shared" si="7"/>
        <v>16795.55</v>
      </c>
      <c r="U15" s="53">
        <f t="shared" si="8"/>
        <v>4728</v>
      </c>
      <c r="V15" s="53">
        <f t="shared" si="9"/>
        <v>12067.55</v>
      </c>
      <c r="W15" s="44">
        <f t="shared" si="1"/>
        <v>67746.13</v>
      </c>
      <c r="X15" s="43">
        <v>121</v>
      </c>
    </row>
    <row r="16" spans="1:24" ht="41.25">
      <c r="A16" s="83">
        <f t="shared" si="2"/>
        <v>7</v>
      </c>
      <c r="B16" s="78" t="s">
        <v>132</v>
      </c>
      <c r="C16" s="40" t="s">
        <v>120</v>
      </c>
      <c r="D16" s="35" t="s">
        <v>126</v>
      </c>
      <c r="E16" s="36" t="s">
        <v>54</v>
      </c>
      <c r="F16" s="36" t="s">
        <v>83</v>
      </c>
      <c r="G16" s="37">
        <v>44562</v>
      </c>
      <c r="H16" s="37">
        <v>44743</v>
      </c>
      <c r="I16" s="38">
        <v>80000</v>
      </c>
      <c r="J16" s="53">
        <v>7063.34</v>
      </c>
      <c r="K16" s="53">
        <v>25</v>
      </c>
      <c r="L16" s="53">
        <v>100</v>
      </c>
      <c r="M16" s="53">
        <f t="shared" si="3"/>
        <v>2296</v>
      </c>
      <c r="N16" s="53">
        <f t="shared" si="4"/>
        <v>5679.999999999999</v>
      </c>
      <c r="O16" s="53">
        <f t="shared" si="0"/>
        <v>715.5500000000001</v>
      </c>
      <c r="P16" s="53">
        <f t="shared" si="5"/>
        <v>2432</v>
      </c>
      <c r="Q16" s="53">
        <f t="shared" si="6"/>
        <v>5672</v>
      </c>
      <c r="R16" s="36"/>
      <c r="S16" s="53">
        <v>1350.12</v>
      </c>
      <c r="T16" s="53">
        <f t="shared" si="7"/>
        <v>18145.67</v>
      </c>
      <c r="U16" s="53">
        <f t="shared" si="8"/>
        <v>4728</v>
      </c>
      <c r="V16" s="53">
        <f t="shared" si="9"/>
        <v>12067.55</v>
      </c>
      <c r="W16" s="44">
        <f t="shared" si="1"/>
        <v>66733.54000000001</v>
      </c>
      <c r="X16" s="43">
        <v>121</v>
      </c>
    </row>
    <row r="17" spans="1:24" ht="41.25">
      <c r="A17" s="83">
        <f t="shared" si="2"/>
        <v>8</v>
      </c>
      <c r="B17" s="78" t="s">
        <v>21</v>
      </c>
      <c r="C17" s="35" t="s">
        <v>34</v>
      </c>
      <c r="D17" s="35" t="s">
        <v>52</v>
      </c>
      <c r="E17" s="36" t="s">
        <v>54</v>
      </c>
      <c r="F17" s="36" t="s">
        <v>83</v>
      </c>
      <c r="G17" s="37">
        <v>44595</v>
      </c>
      <c r="H17" s="37">
        <v>44776</v>
      </c>
      <c r="I17" s="38">
        <v>60000</v>
      </c>
      <c r="J17" s="39">
        <v>3486.68</v>
      </c>
      <c r="K17" s="39">
        <v>25</v>
      </c>
      <c r="L17" s="39">
        <v>100</v>
      </c>
      <c r="M17" s="39">
        <f>+I17*2.87%</f>
        <v>1722</v>
      </c>
      <c r="N17" s="39">
        <f>+I17*7.1%</f>
        <v>4260</v>
      </c>
      <c r="O17" s="39">
        <f>I17*1.1%</f>
        <v>660.0000000000001</v>
      </c>
      <c r="P17" s="39">
        <f>+I17*3.04%</f>
        <v>1824</v>
      </c>
      <c r="Q17" s="39">
        <f>+I17*7.09%</f>
        <v>4254</v>
      </c>
      <c r="R17" s="39"/>
      <c r="S17" s="39"/>
      <c r="T17" s="39">
        <f>SUM(M17:S17)</f>
        <v>12720</v>
      </c>
      <c r="U17" s="39">
        <f>+M17+P17</f>
        <v>3546</v>
      </c>
      <c r="V17" s="39">
        <f>+N17+O17+Q17</f>
        <v>9174</v>
      </c>
      <c r="W17" s="44">
        <f>+I17-U17-J17-K17-L17-S17</f>
        <v>52842.32</v>
      </c>
      <c r="X17" s="43">
        <v>121</v>
      </c>
    </row>
    <row r="18" spans="1:24" ht="42" thickBot="1">
      <c r="A18" s="83">
        <f t="shared" si="2"/>
        <v>9</v>
      </c>
      <c r="B18" s="78" t="s">
        <v>114</v>
      </c>
      <c r="C18" s="35" t="s">
        <v>34</v>
      </c>
      <c r="D18" s="35" t="s">
        <v>115</v>
      </c>
      <c r="E18" s="36" t="s">
        <v>54</v>
      </c>
      <c r="F18" s="36" t="s">
        <v>83</v>
      </c>
      <c r="G18" s="37">
        <v>44681</v>
      </c>
      <c r="H18" s="37">
        <v>44864</v>
      </c>
      <c r="I18" s="38">
        <v>40000</v>
      </c>
      <c r="J18" s="39">
        <v>442.65</v>
      </c>
      <c r="K18" s="39">
        <v>25</v>
      </c>
      <c r="L18" s="39">
        <v>100</v>
      </c>
      <c r="M18" s="39">
        <f>+I18*2.87%</f>
        <v>1148</v>
      </c>
      <c r="N18" s="39">
        <f>+I18*7.1%</f>
        <v>2839.9999999999995</v>
      </c>
      <c r="O18" s="39">
        <f>I18*1.1%</f>
        <v>440.00000000000006</v>
      </c>
      <c r="P18" s="39">
        <f>+I18*3.04%</f>
        <v>1216</v>
      </c>
      <c r="Q18" s="39">
        <f>+I18*7.09%</f>
        <v>2836</v>
      </c>
      <c r="R18" s="39"/>
      <c r="S18" s="39"/>
      <c r="T18" s="39">
        <f>SUM(M18:S18)</f>
        <v>8480</v>
      </c>
      <c r="U18" s="39">
        <f>+M18+P18</f>
        <v>2364</v>
      </c>
      <c r="V18" s="39">
        <f>+N18+O18+Q18</f>
        <v>6116</v>
      </c>
      <c r="W18" s="44">
        <f>+I18-U18-J18-K18-L18-S18</f>
        <v>37068.35</v>
      </c>
      <c r="X18" s="43">
        <v>121</v>
      </c>
    </row>
    <row r="19" spans="1:24" ht="15.75" thickBot="1">
      <c r="A19" s="137" t="s">
        <v>90</v>
      </c>
      <c r="B19" s="138"/>
      <c r="C19" s="138"/>
      <c r="D19" s="138"/>
      <c r="E19" s="138"/>
      <c r="F19" s="138"/>
      <c r="G19" s="138"/>
      <c r="H19" s="138"/>
      <c r="I19" s="89">
        <f>SUM(I10:I18)</f>
        <v>770000</v>
      </c>
      <c r="J19" s="89">
        <f>SUM(J10:J18)</f>
        <v>81442.68</v>
      </c>
      <c r="K19" s="89">
        <f>SUM(K10:K18)</f>
        <v>225</v>
      </c>
      <c r="L19" s="90">
        <f>SUM(L10:L18)</f>
        <v>900</v>
      </c>
      <c r="M19" s="89">
        <f>SUM(M10:M18)</f>
        <v>22099</v>
      </c>
      <c r="N19" s="89">
        <f>SUM(N10:N18)</f>
        <v>54669.99999999999</v>
      </c>
      <c r="O19" s="89">
        <f>SUM(O10:O18)</f>
        <v>6108.85</v>
      </c>
      <c r="P19" s="89">
        <f>SUM(P10:P18)</f>
        <v>22727.8</v>
      </c>
      <c r="Q19" s="89">
        <f>SUM(Q10:Q18)</f>
        <v>53006.6125</v>
      </c>
      <c r="R19" s="89"/>
      <c r="S19" s="89">
        <f>SUM(S10:S18)</f>
        <v>1350.12</v>
      </c>
      <c r="T19" s="89">
        <f>SUM(T10:T18)</f>
        <v>159962.3825</v>
      </c>
      <c r="U19" s="89">
        <f>SUM(U10:U18)</f>
        <v>44826.8</v>
      </c>
      <c r="V19" s="89">
        <f>SUM(V10:V18)</f>
        <v>113785.46250000001</v>
      </c>
      <c r="W19" s="89">
        <f>SUM(W10:W18)</f>
        <v>641255.3999999999</v>
      </c>
      <c r="X19" s="91"/>
    </row>
    <row r="20" spans="1:24" ht="23.25" thickBot="1">
      <c r="A20" s="128" t="s">
        <v>130</v>
      </c>
      <c r="B20" s="129"/>
      <c r="C20" s="92">
        <f>A18</f>
        <v>9</v>
      </c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</row>
    <row r="21" spans="1:24" ht="22.5">
      <c r="A21" s="8"/>
      <c r="B21" s="8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</row>
    <row r="22" spans="1:24" ht="23.25" customHeight="1">
      <c r="A22" s="8"/>
      <c r="B22" s="122" t="s">
        <v>91</v>
      </c>
      <c r="C22" s="122"/>
      <c r="D22" s="122" t="s">
        <v>92</v>
      </c>
      <c r="E22" s="122"/>
      <c r="F22" s="46" t="s">
        <v>93</v>
      </c>
      <c r="G22" s="7"/>
      <c r="H22" s="7"/>
      <c r="I22" s="11"/>
      <c r="J22" s="134" t="s">
        <v>91</v>
      </c>
      <c r="K22" s="134"/>
      <c r="L22" s="134"/>
      <c r="M22" s="134"/>
      <c r="N22" s="134" t="s">
        <v>92</v>
      </c>
      <c r="O22" s="134"/>
      <c r="P22" s="134"/>
      <c r="Q22" s="134"/>
      <c r="R22" s="72" t="s">
        <v>93</v>
      </c>
      <c r="S22" s="11"/>
      <c r="T22" s="11"/>
      <c r="U22" s="11"/>
      <c r="V22" s="11"/>
      <c r="W22" s="11"/>
      <c r="X22" s="12"/>
    </row>
    <row r="23" spans="1:24" ht="22.5">
      <c r="A23" s="8"/>
      <c r="B23" s="123" t="s">
        <v>94</v>
      </c>
      <c r="C23" s="123"/>
      <c r="D23" s="123" t="s">
        <v>95</v>
      </c>
      <c r="E23" s="123"/>
      <c r="F23" s="47">
        <f>M19</f>
        <v>22099</v>
      </c>
      <c r="G23" s="7"/>
      <c r="H23" s="7"/>
      <c r="I23" s="11"/>
      <c r="J23" s="133" t="s">
        <v>94</v>
      </c>
      <c r="K23" s="133"/>
      <c r="L23" s="133"/>
      <c r="M23" s="133"/>
      <c r="N23" s="133" t="s">
        <v>95</v>
      </c>
      <c r="O23" s="133"/>
      <c r="P23" s="133"/>
      <c r="Q23" s="133"/>
      <c r="R23" s="50">
        <f>'Act. 1 Empleados Temporal'!F34+'Act. 2 Empleados Temporal'!F23</f>
        <v>65189.467000000004</v>
      </c>
      <c r="S23" s="11"/>
      <c r="T23" s="11"/>
      <c r="U23" s="11"/>
      <c r="V23" s="11"/>
      <c r="W23" s="11"/>
      <c r="X23" s="12"/>
    </row>
    <row r="24" spans="1:24" ht="22.5">
      <c r="A24" s="8"/>
      <c r="B24" s="123" t="s">
        <v>96</v>
      </c>
      <c r="C24" s="123"/>
      <c r="D24" s="123" t="s">
        <v>97</v>
      </c>
      <c r="E24" s="123"/>
      <c r="F24" s="47">
        <f>J19</f>
        <v>81442.68</v>
      </c>
      <c r="G24" s="7"/>
      <c r="H24" s="7"/>
      <c r="I24" s="11"/>
      <c r="J24" s="133" t="s">
        <v>96</v>
      </c>
      <c r="K24" s="133"/>
      <c r="L24" s="133"/>
      <c r="M24" s="133"/>
      <c r="N24" s="133" t="s">
        <v>97</v>
      </c>
      <c r="O24" s="133"/>
      <c r="P24" s="133"/>
      <c r="Q24" s="133"/>
      <c r="R24" s="50">
        <f>'Act. 1 Empleados Temporal'!F35+'Act. 2 Empleados Temporal'!F24</f>
        <v>217240.35</v>
      </c>
      <c r="S24" s="11"/>
      <c r="T24" s="11"/>
      <c r="U24" s="11"/>
      <c r="V24" s="11"/>
      <c r="W24" s="11"/>
      <c r="X24" s="12"/>
    </row>
    <row r="25" spans="1:24" ht="22.5">
      <c r="A25" s="8"/>
      <c r="B25" s="123" t="s">
        <v>98</v>
      </c>
      <c r="C25" s="123"/>
      <c r="D25" s="123" t="s">
        <v>99</v>
      </c>
      <c r="E25" s="123"/>
      <c r="F25" s="47">
        <f>K19</f>
        <v>225</v>
      </c>
      <c r="G25" s="7"/>
      <c r="H25" s="7"/>
      <c r="I25" s="11"/>
      <c r="J25" s="133" t="s">
        <v>98</v>
      </c>
      <c r="K25" s="133"/>
      <c r="L25" s="133"/>
      <c r="M25" s="133"/>
      <c r="N25" s="133" t="s">
        <v>99</v>
      </c>
      <c r="O25" s="133"/>
      <c r="P25" s="133"/>
      <c r="Q25" s="133"/>
      <c r="R25" s="50">
        <f>F25+'Act. 1 Empleados Temporal'!F36</f>
        <v>750</v>
      </c>
      <c r="S25" s="11"/>
      <c r="T25" s="11"/>
      <c r="U25" s="11"/>
      <c r="V25" s="11"/>
      <c r="W25" s="11"/>
      <c r="X25" s="12"/>
    </row>
    <row r="26" spans="1:24" ht="22.5">
      <c r="A26" s="8"/>
      <c r="B26" s="126" t="s">
        <v>113</v>
      </c>
      <c r="C26" s="127"/>
      <c r="D26" s="126" t="s">
        <v>112</v>
      </c>
      <c r="E26" s="127"/>
      <c r="F26" s="47">
        <f>R19</f>
        <v>0</v>
      </c>
      <c r="G26" s="7"/>
      <c r="H26" s="7"/>
      <c r="I26" s="11"/>
      <c r="J26" s="133" t="s">
        <v>113</v>
      </c>
      <c r="K26" s="133"/>
      <c r="L26" s="133"/>
      <c r="M26" s="133"/>
      <c r="N26" s="133" t="s">
        <v>112</v>
      </c>
      <c r="O26" s="133"/>
      <c r="P26" s="133"/>
      <c r="Q26" s="133"/>
      <c r="R26" s="50">
        <f>'Act. 1 Empleados Temporal'!F37+'Act. 2 Empleados Temporal'!F26</f>
        <v>8791.33</v>
      </c>
      <c r="S26" s="11"/>
      <c r="T26" s="11"/>
      <c r="U26" s="11"/>
      <c r="V26" s="11"/>
      <c r="W26" s="11"/>
      <c r="X26" s="12"/>
    </row>
    <row r="27" spans="1:24" ht="22.5">
      <c r="A27" s="8"/>
      <c r="B27" s="123" t="s">
        <v>100</v>
      </c>
      <c r="C27" s="123"/>
      <c r="D27" s="123" t="s">
        <v>95</v>
      </c>
      <c r="E27" s="123"/>
      <c r="F27" s="47">
        <f>P19</f>
        <v>22727.8</v>
      </c>
      <c r="G27" s="7"/>
      <c r="H27" s="7"/>
      <c r="I27" s="11"/>
      <c r="J27" s="133" t="s">
        <v>100</v>
      </c>
      <c r="K27" s="133"/>
      <c r="L27" s="133"/>
      <c r="M27" s="133"/>
      <c r="N27" s="133" t="s">
        <v>95</v>
      </c>
      <c r="O27" s="133"/>
      <c r="P27" s="133"/>
      <c r="Q27" s="133"/>
      <c r="R27" s="50">
        <f>'Act. 1 Empleados Temporal'!F38+'Act. 2 Empleados Temporal'!F27</f>
        <v>67690.464</v>
      </c>
      <c r="S27" s="11"/>
      <c r="T27" s="11"/>
      <c r="U27" s="11"/>
      <c r="V27" s="11"/>
      <c r="W27" s="11"/>
      <c r="X27" s="12"/>
    </row>
    <row r="28" spans="1:24" ht="22.5">
      <c r="A28" s="8"/>
      <c r="B28" s="123" t="s">
        <v>101</v>
      </c>
      <c r="C28" s="123"/>
      <c r="D28" s="123" t="s">
        <v>95</v>
      </c>
      <c r="E28" s="123"/>
      <c r="F28" s="47">
        <f>S19</f>
        <v>1350.12</v>
      </c>
      <c r="G28" s="7"/>
      <c r="H28" s="7"/>
      <c r="I28" s="11"/>
      <c r="J28" s="133" t="s">
        <v>101</v>
      </c>
      <c r="K28" s="133"/>
      <c r="L28" s="133"/>
      <c r="M28" s="133"/>
      <c r="N28" s="133" t="s">
        <v>95</v>
      </c>
      <c r="O28" s="133"/>
      <c r="P28" s="133"/>
      <c r="Q28" s="133"/>
      <c r="R28" s="50">
        <f>'Act. 1 Empleados Temporal'!F39+'Act. 2 Empleados Temporal'!F28</f>
        <v>2700.24</v>
      </c>
      <c r="S28" s="11"/>
      <c r="T28" s="11"/>
      <c r="U28" s="11"/>
      <c r="V28" s="11"/>
      <c r="W28" s="11"/>
      <c r="X28" s="12"/>
    </row>
    <row r="29" spans="1:24" ht="22.5">
      <c r="A29" s="8"/>
      <c r="B29" s="123" t="s">
        <v>102</v>
      </c>
      <c r="C29" s="123"/>
      <c r="D29" s="123" t="s">
        <v>103</v>
      </c>
      <c r="E29" s="123"/>
      <c r="F29" s="47">
        <f>L19</f>
        <v>900</v>
      </c>
      <c r="G29" s="7"/>
      <c r="H29" s="7"/>
      <c r="I29" s="11"/>
      <c r="J29" s="133" t="s">
        <v>102</v>
      </c>
      <c r="K29" s="133"/>
      <c r="L29" s="133"/>
      <c r="M29" s="133"/>
      <c r="N29" s="133" t="s">
        <v>103</v>
      </c>
      <c r="O29" s="133"/>
      <c r="P29" s="133"/>
      <c r="Q29" s="133"/>
      <c r="R29" s="50">
        <f>'Act. 1 Empleados Temporal'!F40+'Act. 2 Empleados Temporal'!F29</f>
        <v>2900</v>
      </c>
      <c r="S29" s="11"/>
      <c r="T29" s="11"/>
      <c r="U29" s="11"/>
      <c r="V29" s="11"/>
      <c r="W29" s="11"/>
      <c r="X29" s="12"/>
    </row>
    <row r="30" spans="1:24" ht="22.5">
      <c r="A30" s="8"/>
      <c r="B30" s="125" t="s">
        <v>104</v>
      </c>
      <c r="C30" s="125"/>
      <c r="D30" s="123"/>
      <c r="E30" s="123"/>
      <c r="F30" s="47">
        <f>N19</f>
        <v>54669.99999999999</v>
      </c>
      <c r="G30" s="7"/>
      <c r="H30" s="7"/>
      <c r="I30" s="11"/>
      <c r="J30" s="133" t="s">
        <v>104</v>
      </c>
      <c r="K30" s="133"/>
      <c r="L30" s="133"/>
      <c r="M30" s="133"/>
      <c r="N30" s="130"/>
      <c r="O30" s="130"/>
      <c r="P30" s="130"/>
      <c r="Q30" s="130"/>
      <c r="R30" s="50">
        <f>'Act. 1 Empleados Temporal'!F41+'Act. 2 Empleados Temporal'!F30</f>
        <v>161270.11</v>
      </c>
      <c r="S30" s="11"/>
      <c r="T30" s="11"/>
      <c r="U30" s="11"/>
      <c r="V30" s="11"/>
      <c r="W30" s="11"/>
      <c r="X30" s="12"/>
    </row>
    <row r="31" spans="1:24" ht="22.5">
      <c r="A31" s="8"/>
      <c r="B31" s="125" t="s">
        <v>105</v>
      </c>
      <c r="C31" s="125"/>
      <c r="D31" s="123"/>
      <c r="E31" s="123"/>
      <c r="F31" s="47">
        <f>O19</f>
        <v>6108.85</v>
      </c>
      <c r="G31" s="7"/>
      <c r="H31" s="7"/>
      <c r="I31" s="11"/>
      <c r="J31" s="133" t="s">
        <v>105</v>
      </c>
      <c r="K31" s="133"/>
      <c r="L31" s="133"/>
      <c r="M31" s="133"/>
      <c r="N31" s="130"/>
      <c r="O31" s="130"/>
      <c r="P31" s="130"/>
      <c r="Q31" s="130"/>
      <c r="R31" s="50">
        <f>'Act. 1 Empleados Temporal'!F42+'Act. 2 Empleados Temporal'!F31</f>
        <v>18729.809999999998</v>
      </c>
      <c r="S31" s="11"/>
      <c r="T31" s="11"/>
      <c r="U31" s="11"/>
      <c r="V31" s="11"/>
      <c r="W31" s="11"/>
      <c r="X31" s="12"/>
    </row>
    <row r="32" spans="1:24" ht="22.5">
      <c r="A32" s="8"/>
      <c r="B32" s="125" t="s">
        <v>106</v>
      </c>
      <c r="C32" s="125"/>
      <c r="D32" s="123"/>
      <c r="E32" s="123"/>
      <c r="F32" s="48">
        <f>Q19</f>
        <v>53006.6125</v>
      </c>
      <c r="G32" s="7"/>
      <c r="H32" s="7"/>
      <c r="I32" s="11"/>
      <c r="J32" s="133" t="s">
        <v>106</v>
      </c>
      <c r="K32" s="133"/>
      <c r="L32" s="133"/>
      <c r="M32" s="133"/>
      <c r="N32" s="130"/>
      <c r="O32" s="130"/>
      <c r="P32" s="130"/>
      <c r="Q32" s="130"/>
      <c r="R32" s="51">
        <f>'Act. 1 Empleados Temporal'!F43+'Act. 2 Empleados Temporal'!F32</f>
        <v>157870.19400000002</v>
      </c>
      <c r="S32" s="11"/>
      <c r="T32" s="11"/>
      <c r="U32" s="11"/>
      <c r="V32" s="11"/>
      <c r="W32" s="11"/>
      <c r="X32" s="12"/>
    </row>
    <row r="33" spans="1:24" ht="22.5">
      <c r="A33" s="8"/>
      <c r="B33" s="124" t="s">
        <v>107</v>
      </c>
      <c r="C33" s="124"/>
      <c r="D33" s="124"/>
      <c r="E33" s="124"/>
      <c r="F33" s="52">
        <f>I19-F23-F24-F25-F26-F27-F28-F29</f>
        <v>641255.4</v>
      </c>
      <c r="G33" s="7"/>
      <c r="H33" s="7"/>
      <c r="I33" s="11"/>
      <c r="J33" s="131" t="s">
        <v>108</v>
      </c>
      <c r="K33" s="131"/>
      <c r="L33" s="131"/>
      <c r="M33" s="131"/>
      <c r="N33" s="131"/>
      <c r="O33" s="131"/>
      <c r="P33" s="131"/>
      <c r="Q33" s="131"/>
      <c r="R33" s="85">
        <f>(((I19+'Act. 1 Empleados Temporal'!I30)-(R23+R24+R25+R26+R27+R28+R29)))</f>
        <v>1906148.149</v>
      </c>
      <c r="S33" s="11"/>
      <c r="T33" s="11"/>
      <c r="U33" s="11"/>
      <c r="V33" s="11"/>
      <c r="W33" s="11"/>
      <c r="X33" s="12"/>
    </row>
    <row r="34" spans="1:24" ht="22.5">
      <c r="A34" s="8"/>
      <c r="B34" s="8"/>
      <c r="C34" s="7"/>
      <c r="D34" s="7"/>
      <c r="E34" s="7"/>
      <c r="F34" s="7"/>
      <c r="G34" s="7"/>
      <c r="H34" s="7"/>
      <c r="I34" s="11"/>
      <c r="J34" s="49"/>
      <c r="K34" s="49"/>
      <c r="L34" s="49"/>
      <c r="M34" s="49"/>
      <c r="N34" s="49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4" ht="23.25" customHeight="1">
      <c r="A35" s="8"/>
      <c r="B35" s="8"/>
      <c r="C35" s="7"/>
      <c r="D35" s="7"/>
      <c r="E35" s="7"/>
      <c r="F35" s="7"/>
      <c r="G35" s="7"/>
      <c r="H35" s="7"/>
      <c r="I35" s="11"/>
      <c r="J35" s="132" t="s">
        <v>111</v>
      </c>
      <c r="K35" s="132"/>
      <c r="L35" s="132"/>
      <c r="M35" s="132"/>
      <c r="N35" s="132"/>
      <c r="O35" s="132"/>
      <c r="P35" s="132"/>
      <c r="Q35" s="132"/>
      <c r="R35" s="132"/>
      <c r="S35" s="11"/>
      <c r="T35" s="11"/>
      <c r="U35" s="11"/>
      <c r="V35" s="11"/>
      <c r="W35" s="11"/>
      <c r="X35" s="12"/>
    </row>
    <row r="36" spans="1:24" ht="22.5">
      <c r="A36" s="18" t="s">
        <v>3</v>
      </c>
      <c r="B36" s="9"/>
      <c r="C36" s="19"/>
      <c r="D36" s="19"/>
      <c r="E36" s="19"/>
      <c r="F36" s="19"/>
      <c r="G36" s="19"/>
      <c r="H36" s="19"/>
      <c r="I36" s="24"/>
      <c r="J36" s="132"/>
      <c r="K36" s="132"/>
      <c r="L36" s="132"/>
      <c r="M36" s="132"/>
      <c r="N36" s="132"/>
      <c r="O36" s="132"/>
      <c r="P36" s="132"/>
      <c r="Q36" s="132"/>
      <c r="R36" s="132"/>
      <c r="S36" s="11"/>
      <c r="T36" s="25"/>
      <c r="U36" s="25"/>
      <c r="V36" s="25"/>
      <c r="W36" s="25"/>
      <c r="X36" s="11"/>
    </row>
    <row r="37" spans="1:24" ht="20.25">
      <c r="A37" s="20" t="s">
        <v>87</v>
      </c>
      <c r="B37" s="27"/>
      <c r="C37" s="20"/>
      <c r="D37" s="20"/>
      <c r="E37" s="20"/>
      <c r="F37" s="20"/>
      <c r="G37" s="20"/>
      <c r="H37" s="20"/>
      <c r="I37" s="14"/>
      <c r="J37" s="132"/>
      <c r="K37" s="132"/>
      <c r="L37" s="132"/>
      <c r="M37" s="132"/>
      <c r="N37" s="132"/>
      <c r="O37" s="132"/>
      <c r="P37" s="132"/>
      <c r="Q37" s="132"/>
      <c r="R37" s="132"/>
      <c r="S37" s="14"/>
      <c r="T37" s="26"/>
      <c r="U37" s="26"/>
      <c r="V37" s="26"/>
      <c r="W37" s="14"/>
      <c r="X37" s="14"/>
    </row>
    <row r="38" spans="1:24" ht="20.25">
      <c r="A38" s="20" t="s">
        <v>117</v>
      </c>
      <c r="B38" s="27"/>
      <c r="C38" s="20"/>
      <c r="D38" s="20"/>
      <c r="E38" s="20"/>
      <c r="F38" s="20"/>
      <c r="G38" s="20"/>
      <c r="H38" s="21"/>
      <c r="I38" s="13"/>
      <c r="J38" s="132"/>
      <c r="K38" s="132"/>
      <c r="L38" s="132"/>
      <c r="M38" s="132"/>
      <c r="N38" s="132"/>
      <c r="O38" s="132"/>
      <c r="P38" s="132"/>
      <c r="Q38" s="132"/>
      <c r="R38" s="132"/>
      <c r="S38" s="14"/>
      <c r="T38" s="14"/>
      <c r="U38" s="14"/>
      <c r="V38" s="14"/>
      <c r="W38" s="14"/>
      <c r="X38" s="14"/>
    </row>
    <row r="39" spans="1:24" ht="20.25">
      <c r="A39" s="20" t="s">
        <v>116</v>
      </c>
      <c r="B39" s="27"/>
      <c r="C39" s="20"/>
      <c r="D39" s="20"/>
      <c r="E39" s="20"/>
      <c r="F39" s="20"/>
      <c r="G39" s="20"/>
      <c r="H39" s="21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4"/>
      <c r="V39" s="4"/>
      <c r="W39" s="4"/>
      <c r="X39" s="4"/>
    </row>
    <row r="40" spans="1:24" ht="20.25">
      <c r="A40" s="20" t="s">
        <v>118</v>
      </c>
      <c r="B40" s="27"/>
      <c r="C40" s="20"/>
      <c r="D40" s="20"/>
      <c r="E40" s="20"/>
      <c r="F40" s="20"/>
      <c r="G40" s="20"/>
      <c r="H40" s="21"/>
      <c r="I40" s="13"/>
      <c r="J40" s="5"/>
      <c r="K40" s="5"/>
      <c r="L40" s="5"/>
      <c r="M40" s="14"/>
      <c r="N40" s="14"/>
      <c r="O40" s="14"/>
      <c r="P40" s="14"/>
      <c r="Q40" s="6"/>
      <c r="R40" s="6"/>
      <c r="S40" s="14"/>
      <c r="T40" s="14"/>
      <c r="U40" s="14"/>
      <c r="V40" s="4"/>
      <c r="W40" s="4"/>
      <c r="X40" s="4"/>
    </row>
    <row r="41" spans="1:24" ht="20.25">
      <c r="A41" s="22" t="s">
        <v>88</v>
      </c>
      <c r="B41" s="28"/>
      <c r="C41" s="22"/>
      <c r="D41" s="22"/>
      <c r="E41" s="23"/>
      <c r="F41" s="23"/>
      <c r="G41" s="20"/>
      <c r="H41" s="21"/>
      <c r="I41" s="13"/>
      <c r="J41" s="5"/>
      <c r="K41" s="5"/>
      <c r="L41" s="5"/>
      <c r="M41" s="14"/>
      <c r="N41" s="14"/>
      <c r="O41" s="14"/>
      <c r="P41" s="14"/>
      <c r="Q41" s="6"/>
      <c r="R41" s="6"/>
      <c r="S41" s="14"/>
      <c r="T41" s="14"/>
      <c r="U41" s="14"/>
      <c r="V41" s="4"/>
      <c r="W41" s="4"/>
      <c r="X41" s="4"/>
    </row>
    <row r="42" spans="9:26" s="1" customFormat="1" ht="42.75" customHeight="1">
      <c r="I42" s="15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5"/>
      <c r="Y42" s="10"/>
      <c r="Z42" s="10"/>
    </row>
    <row r="43" spans="1:26" ht="42.75" customHeight="1">
      <c r="A43"/>
      <c r="B43"/>
      <c r="J43"/>
      <c r="O43"/>
      <c r="Q43"/>
      <c r="R43"/>
      <c r="Y43"/>
      <c r="Z43"/>
    </row>
    <row r="44" spans="1:26" ht="30" customHeight="1">
      <c r="A44"/>
      <c r="B44"/>
      <c r="J44"/>
      <c r="O44"/>
      <c r="Q44"/>
      <c r="R44"/>
      <c r="Y44"/>
      <c r="Z44"/>
    </row>
    <row r="45" spans="1:26" ht="30" customHeight="1">
      <c r="A45"/>
      <c r="B45"/>
      <c r="J45"/>
      <c r="O45"/>
      <c r="Q45"/>
      <c r="R45"/>
      <c r="Y45"/>
      <c r="Z45"/>
    </row>
    <row r="46" spans="1:26" ht="29.25" customHeight="1">
      <c r="A46"/>
      <c r="B46"/>
      <c r="J46"/>
      <c r="O46"/>
      <c r="Q46"/>
      <c r="R46"/>
      <c r="Y46"/>
      <c r="Z46"/>
    </row>
    <row r="47" spans="1:26" ht="29.25" customHeight="1">
      <c r="A47"/>
      <c r="B47"/>
      <c r="J47"/>
      <c r="O47"/>
      <c r="Q47"/>
      <c r="R47"/>
      <c r="Y47"/>
      <c r="Z47"/>
    </row>
    <row r="48" spans="1:26" ht="25.5" customHeight="1">
      <c r="A48"/>
      <c r="B48"/>
      <c r="J48"/>
      <c r="O48"/>
      <c r="Q48"/>
      <c r="R48"/>
      <c r="Y48"/>
      <c r="Z48"/>
    </row>
    <row r="49" ht="44.25" customHeight="1"/>
    <row r="50" ht="21" customHeight="1"/>
    <row r="51" ht="12.75"/>
    <row r="52" ht="12.75"/>
    <row r="53" ht="12.75"/>
    <row r="54" ht="12.75"/>
    <row r="101" spans="2:15" ht="12.75">
      <c r="B101" s="29" t="s">
        <v>5</v>
      </c>
      <c r="O101" s="31"/>
    </row>
  </sheetData>
  <sheetProtection/>
  <mergeCells count="80">
    <mergeCell ref="B33:E33"/>
    <mergeCell ref="J42:N42"/>
    <mergeCell ref="O42:S42"/>
    <mergeCell ref="T42:W42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3:C23"/>
    <mergeCell ref="D23:E23"/>
    <mergeCell ref="G7:H8"/>
    <mergeCell ref="I7:I9"/>
    <mergeCell ref="J7:J9"/>
    <mergeCell ref="K7:K9"/>
    <mergeCell ref="A19:H19"/>
    <mergeCell ref="B22:C22"/>
    <mergeCell ref="D22:E22"/>
    <mergeCell ref="A7:A9"/>
    <mergeCell ref="X7:X9"/>
    <mergeCell ref="M8:N8"/>
    <mergeCell ref="O8:O9"/>
    <mergeCell ref="P8:Q8"/>
    <mergeCell ref="R8:R9"/>
    <mergeCell ref="S8:S9"/>
    <mergeCell ref="U7:V7"/>
    <mergeCell ref="L7:L9"/>
    <mergeCell ref="M7:T7"/>
    <mergeCell ref="D7:D9"/>
    <mergeCell ref="E7:E9"/>
    <mergeCell ref="F7:F9"/>
    <mergeCell ref="W7:W9"/>
    <mergeCell ref="B7:B9"/>
    <mergeCell ref="C7:C9"/>
    <mergeCell ref="T8:T9"/>
    <mergeCell ref="U8:U9"/>
    <mergeCell ref="V8:V9"/>
    <mergeCell ref="A2:X2"/>
    <mergeCell ref="A3:X3"/>
    <mergeCell ref="A4:X4"/>
    <mergeCell ref="A5:X5"/>
    <mergeCell ref="A6:X6"/>
    <mergeCell ref="J31:M31"/>
    <mergeCell ref="J32:M32"/>
    <mergeCell ref="J28:M28"/>
    <mergeCell ref="J29:M29"/>
    <mergeCell ref="J30:M30"/>
    <mergeCell ref="J26:M26"/>
    <mergeCell ref="J27:M27"/>
    <mergeCell ref="N28:Q28"/>
    <mergeCell ref="N29:Q29"/>
    <mergeCell ref="J22:M22"/>
    <mergeCell ref="J23:M23"/>
    <mergeCell ref="J24:M24"/>
    <mergeCell ref="J25:M25"/>
    <mergeCell ref="N22:Q22"/>
    <mergeCell ref="N23:Q23"/>
    <mergeCell ref="A20:B20"/>
    <mergeCell ref="N30:Q30"/>
    <mergeCell ref="N31:Q31"/>
    <mergeCell ref="N32:Q32"/>
    <mergeCell ref="J33:Q33"/>
    <mergeCell ref="J35:R38"/>
    <mergeCell ref="N24:Q24"/>
    <mergeCell ref="N25:Q25"/>
    <mergeCell ref="N26:Q26"/>
    <mergeCell ref="N27:Q27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7" r:id="rId2"/>
  <headerFooter>
    <oddFooter>&amp;C&amp;"Arial,Negrita"&amp;11Pag. &amp;P - 2</oddFooter>
  </headerFooter>
  <rowBreaks count="1" manualBreakCount="1">
    <brk id="3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2022-02-22T11:56:49Z</cp:lastPrinted>
  <dcterms:created xsi:type="dcterms:W3CDTF">2006-07-11T17:39:34Z</dcterms:created>
  <dcterms:modified xsi:type="dcterms:W3CDTF">2022-06-17T15:09:29Z</dcterms:modified>
  <cp:category/>
  <cp:version/>
  <cp:contentType/>
  <cp:contentStatus/>
</cp:coreProperties>
</file>