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ce1\AC\Temp\"/>
    </mc:Choice>
  </mc:AlternateContent>
  <xr:revisionPtr revIDLastSave="0" documentId="8_{C411F753-FED4-44A5-858A-5660F6EE1596}" xr6:coauthVersionLast="47" xr6:coauthVersionMax="47" xr10:uidLastSave="{00000000-0000-0000-0000-000000000000}"/>
  <bookViews>
    <workbookView xWindow="-60" yWindow="-60" windowWidth="15480" windowHeight="11640" tabRatio="596" firstSheet="1" activeTab="1" xr2:uid="{00000000-000D-0000-FFFF-FFFF00000000}"/>
  </bookViews>
  <sheets>
    <sheet name="Act. 1 Nomina Fijos" sheetId="3" r:id="rId1"/>
    <sheet name="Act. 2 Nomina Fijos" sheetId="5" r:id="rId2"/>
  </sheets>
  <definedNames>
    <definedName name="_xlnm._FilterDatabase" localSheetId="0" hidden="1">'Act. 1 Nomina Fijos'!$7:$123</definedName>
    <definedName name="_xlnm._FilterDatabase" localSheetId="1" hidden="1">'Act. 2 Nomina Fijos'!$4:$61</definedName>
    <definedName name="_xlnm.Print_Area" localSheetId="0">'Act. 1 Nomina Fijos'!$A$1:$W$116</definedName>
    <definedName name="_xlnm.Print_Area" localSheetId="1">'Act. 2 Nomina Fijos'!$A$1:$W$67</definedName>
    <definedName name="_xlnm.Print_Titles" localSheetId="0">'Act. 1 Nomina Fijos'!$1:$8</definedName>
    <definedName name="_xlnm.Print_Titles" localSheetId="1">'Act. 2 Nomina Fijos'!$1:$8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5" l="1"/>
  <c r="M23" i="5"/>
  <c r="L23" i="5"/>
  <c r="K23" i="5"/>
  <c r="U23" i="5"/>
  <c r="J23" i="5"/>
  <c r="T23" i="5"/>
  <c r="V23" i="5"/>
  <c r="N20" i="5"/>
  <c r="M20" i="5"/>
  <c r="L20" i="5"/>
  <c r="K20" i="5"/>
  <c r="J20" i="5"/>
  <c r="S20" i="5" s="1"/>
  <c r="N29" i="5"/>
  <c r="M29" i="5"/>
  <c r="L29" i="5"/>
  <c r="K29" i="5"/>
  <c r="J29" i="5"/>
  <c r="S29" i="5" s="1"/>
  <c r="N56" i="3"/>
  <c r="M56" i="3"/>
  <c r="L56" i="3"/>
  <c r="K56" i="3"/>
  <c r="U56" i="3"/>
  <c r="J56" i="3"/>
  <c r="T56" i="3"/>
  <c r="V56" i="3"/>
  <c r="N49" i="3"/>
  <c r="M49" i="3"/>
  <c r="L49" i="3"/>
  <c r="K49" i="3"/>
  <c r="J49" i="3"/>
  <c r="S49" i="3" s="1"/>
  <c r="N54" i="3"/>
  <c r="M54" i="3"/>
  <c r="L54" i="3"/>
  <c r="K54" i="3"/>
  <c r="U54" i="3"/>
  <c r="J54" i="3"/>
  <c r="S54" i="3" s="1"/>
  <c r="T54" i="3"/>
  <c r="V54" i="3"/>
  <c r="N45" i="3"/>
  <c r="M45" i="3"/>
  <c r="L45" i="3"/>
  <c r="K45" i="3"/>
  <c r="U45" i="3" s="1"/>
  <c r="J45" i="3"/>
  <c r="Q44" i="5"/>
  <c r="D52" i="5"/>
  <c r="Q99" i="3"/>
  <c r="D106" i="3"/>
  <c r="R99" i="3"/>
  <c r="D109" i="3"/>
  <c r="N95" i="3"/>
  <c r="M95" i="3"/>
  <c r="L95" i="3"/>
  <c r="K95" i="3"/>
  <c r="J95" i="3"/>
  <c r="L11" i="3"/>
  <c r="N11" i="3"/>
  <c r="M11" i="3"/>
  <c r="K11" i="3"/>
  <c r="J11" i="3"/>
  <c r="S11" i="3" s="1"/>
  <c r="N21" i="3"/>
  <c r="M21" i="3"/>
  <c r="L21" i="3"/>
  <c r="K21" i="3"/>
  <c r="U21" i="3"/>
  <c r="J21" i="3"/>
  <c r="S21" i="3"/>
  <c r="N84" i="3"/>
  <c r="M84" i="3"/>
  <c r="L84" i="3"/>
  <c r="K84" i="3"/>
  <c r="J84" i="3"/>
  <c r="S84" i="3" s="1"/>
  <c r="N83" i="3"/>
  <c r="M83" i="3"/>
  <c r="L83" i="3"/>
  <c r="K83" i="3"/>
  <c r="J83" i="3"/>
  <c r="S83" i="3"/>
  <c r="T83" i="3"/>
  <c r="V83" i="3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L35" i="5"/>
  <c r="N35" i="5"/>
  <c r="M35" i="5"/>
  <c r="K35" i="5"/>
  <c r="U35" i="5"/>
  <c r="J35" i="5"/>
  <c r="S35" i="5" s="1"/>
  <c r="N30" i="5"/>
  <c r="M30" i="5"/>
  <c r="L30" i="5"/>
  <c r="K30" i="5"/>
  <c r="U30" i="5" s="1"/>
  <c r="J30" i="5"/>
  <c r="S30" i="5"/>
  <c r="N53" i="3"/>
  <c r="M53" i="3"/>
  <c r="L53" i="3"/>
  <c r="K53" i="3"/>
  <c r="J53" i="3"/>
  <c r="S53" i="3"/>
  <c r="N32" i="3"/>
  <c r="M32" i="3"/>
  <c r="L32" i="3"/>
  <c r="K32" i="3"/>
  <c r="J32" i="3"/>
  <c r="N31" i="3"/>
  <c r="M31" i="3"/>
  <c r="L31" i="3"/>
  <c r="K31" i="3"/>
  <c r="U31" i="3"/>
  <c r="J31" i="3"/>
  <c r="S31" i="3" s="1"/>
  <c r="T31" i="3"/>
  <c r="V31" i="3"/>
  <c r="L11" i="5"/>
  <c r="N28" i="5"/>
  <c r="M28" i="5"/>
  <c r="L28" i="5"/>
  <c r="K28" i="5"/>
  <c r="J28" i="5"/>
  <c r="S28" i="5" s="1"/>
  <c r="T28" i="5"/>
  <c r="V28" i="5"/>
  <c r="N27" i="5"/>
  <c r="M27" i="5"/>
  <c r="L27" i="5"/>
  <c r="K27" i="5"/>
  <c r="J27" i="5"/>
  <c r="N26" i="5"/>
  <c r="M26" i="5"/>
  <c r="L26" i="5"/>
  <c r="K26" i="5"/>
  <c r="J26" i="5"/>
  <c r="T26" i="5"/>
  <c r="V26" i="5"/>
  <c r="N25" i="5"/>
  <c r="M25" i="5"/>
  <c r="L25" i="5"/>
  <c r="K25" i="5"/>
  <c r="U25" i="5" s="1"/>
  <c r="J25" i="5"/>
  <c r="N24" i="5"/>
  <c r="M24" i="5"/>
  <c r="L24" i="5"/>
  <c r="K24" i="5"/>
  <c r="J24" i="5"/>
  <c r="N69" i="3"/>
  <c r="M69" i="3"/>
  <c r="L69" i="3"/>
  <c r="K69" i="3"/>
  <c r="U69" i="3"/>
  <c r="J69" i="3"/>
  <c r="S69" i="3" s="1"/>
  <c r="N82" i="3"/>
  <c r="M82" i="3"/>
  <c r="L82" i="3"/>
  <c r="K82" i="3"/>
  <c r="J82" i="3"/>
  <c r="S82" i="3" s="1"/>
  <c r="N42" i="5"/>
  <c r="M42" i="5"/>
  <c r="L42" i="5"/>
  <c r="K42" i="5"/>
  <c r="U42" i="5"/>
  <c r="J42" i="5"/>
  <c r="T42" i="5"/>
  <c r="V42" i="5"/>
  <c r="N41" i="5"/>
  <c r="M41" i="5"/>
  <c r="L41" i="5"/>
  <c r="K41" i="5"/>
  <c r="U41" i="5"/>
  <c r="J41" i="5"/>
  <c r="N42" i="3"/>
  <c r="M42" i="3"/>
  <c r="L42" i="3"/>
  <c r="K42" i="3"/>
  <c r="J42" i="3"/>
  <c r="S42" i="3" s="1"/>
  <c r="P44" i="5"/>
  <c r="D51" i="5"/>
  <c r="P99" i="3"/>
  <c r="D105" i="3"/>
  <c r="L43" i="5"/>
  <c r="L39" i="5"/>
  <c r="L38" i="5"/>
  <c r="L37" i="5"/>
  <c r="L36" i="5"/>
  <c r="L34" i="5"/>
  <c r="L33" i="5"/>
  <c r="L31" i="5"/>
  <c r="L15" i="5"/>
  <c r="N35" i="3"/>
  <c r="N13" i="3"/>
  <c r="N9" i="3"/>
  <c r="M35" i="3"/>
  <c r="M13" i="3"/>
  <c r="M9" i="3"/>
  <c r="L39" i="3"/>
  <c r="L38" i="3"/>
  <c r="L37" i="3"/>
  <c r="L35" i="3"/>
  <c r="L28" i="3"/>
  <c r="L24" i="3"/>
  <c r="L22" i="3"/>
  <c r="L16" i="3"/>
  <c r="L15" i="3"/>
  <c r="L14" i="3"/>
  <c r="L13" i="3"/>
  <c r="L12" i="3"/>
  <c r="L10" i="3"/>
  <c r="L9" i="3"/>
  <c r="N91" i="3"/>
  <c r="M91" i="3"/>
  <c r="L91" i="3"/>
  <c r="K91" i="3"/>
  <c r="J91" i="3"/>
  <c r="S91" i="3" s="1"/>
  <c r="N33" i="3"/>
  <c r="M33" i="3"/>
  <c r="L33" i="3"/>
  <c r="K33" i="3"/>
  <c r="J33" i="3"/>
  <c r="S33" i="3" s="1"/>
  <c r="N22" i="5"/>
  <c r="M22" i="5"/>
  <c r="L22" i="5"/>
  <c r="K22" i="5"/>
  <c r="U22" i="5"/>
  <c r="J22" i="5"/>
  <c r="S22" i="5" s="1"/>
  <c r="N21" i="5"/>
  <c r="M21" i="5"/>
  <c r="L21" i="5"/>
  <c r="K21" i="5"/>
  <c r="U21" i="5" s="1"/>
  <c r="J21" i="5"/>
  <c r="T21" i="5"/>
  <c r="V21" i="5"/>
  <c r="N19" i="5"/>
  <c r="M19" i="5"/>
  <c r="L19" i="5"/>
  <c r="K19" i="5"/>
  <c r="J19" i="5"/>
  <c r="S19" i="5" s="1"/>
  <c r="T19" i="5"/>
  <c r="V19" i="5"/>
  <c r="N30" i="3"/>
  <c r="M30" i="3"/>
  <c r="L30" i="3"/>
  <c r="K30" i="3"/>
  <c r="U30" i="3"/>
  <c r="J30" i="3"/>
  <c r="T30" i="3" s="1"/>
  <c r="V30" i="3" s="1"/>
  <c r="N20" i="3"/>
  <c r="M20" i="3"/>
  <c r="L20" i="3"/>
  <c r="K20" i="3"/>
  <c r="U20" i="3"/>
  <c r="J20" i="3"/>
  <c r="D53" i="5"/>
  <c r="I44" i="5"/>
  <c r="D56" i="5"/>
  <c r="H44" i="5"/>
  <c r="D50" i="5"/>
  <c r="G44" i="5"/>
  <c r="D49" i="5"/>
  <c r="F44" i="5"/>
  <c r="N43" i="5"/>
  <c r="M43" i="5"/>
  <c r="K43" i="5"/>
  <c r="J43" i="5"/>
  <c r="T43" i="5"/>
  <c r="V43" i="5"/>
  <c r="N40" i="5"/>
  <c r="M40" i="5"/>
  <c r="L40" i="5"/>
  <c r="K40" i="5"/>
  <c r="J40" i="5"/>
  <c r="N39" i="5"/>
  <c r="M39" i="5"/>
  <c r="K39" i="5"/>
  <c r="J39" i="5"/>
  <c r="S39" i="5"/>
  <c r="N38" i="5"/>
  <c r="M38" i="5"/>
  <c r="K38" i="5"/>
  <c r="U38" i="5" s="1"/>
  <c r="J38" i="5"/>
  <c r="T38" i="5"/>
  <c r="V38" i="5"/>
  <c r="N37" i="5"/>
  <c r="M37" i="5"/>
  <c r="K37" i="5"/>
  <c r="J37" i="5"/>
  <c r="N36" i="5"/>
  <c r="M36" i="5"/>
  <c r="K36" i="5"/>
  <c r="U36" i="5" s="1"/>
  <c r="J36" i="5"/>
  <c r="N34" i="5"/>
  <c r="M34" i="5"/>
  <c r="K34" i="5"/>
  <c r="J34" i="5"/>
  <c r="S34" i="5"/>
  <c r="N33" i="5"/>
  <c r="M33" i="5"/>
  <c r="K33" i="5"/>
  <c r="J33" i="5"/>
  <c r="N32" i="5"/>
  <c r="M32" i="5"/>
  <c r="L32" i="5"/>
  <c r="K32" i="5"/>
  <c r="U32" i="5"/>
  <c r="J32" i="5"/>
  <c r="T32" i="5" s="1"/>
  <c r="V32" i="5" s="1"/>
  <c r="N31" i="5"/>
  <c r="M31" i="5"/>
  <c r="K31" i="5"/>
  <c r="J31" i="5"/>
  <c r="S31" i="5"/>
  <c r="N18" i="5"/>
  <c r="M18" i="5"/>
  <c r="L18" i="5"/>
  <c r="K18" i="5"/>
  <c r="J18" i="5"/>
  <c r="N17" i="5"/>
  <c r="M17" i="5"/>
  <c r="L17" i="5"/>
  <c r="K17" i="5"/>
  <c r="U17" i="5"/>
  <c r="J17" i="5"/>
  <c r="T17" i="5"/>
  <c r="V17" i="5"/>
  <c r="N16" i="5"/>
  <c r="M16" i="5"/>
  <c r="L16" i="5"/>
  <c r="K16" i="5"/>
  <c r="U16" i="5"/>
  <c r="J16" i="5"/>
  <c r="S16" i="5" s="1"/>
  <c r="N15" i="5"/>
  <c r="M15" i="5"/>
  <c r="K15" i="5"/>
  <c r="U15" i="5"/>
  <c r="J15" i="5"/>
  <c r="N14" i="5"/>
  <c r="M14" i="5"/>
  <c r="L14" i="5"/>
  <c r="K14" i="5"/>
  <c r="U14" i="5"/>
  <c r="J14" i="5"/>
  <c r="T14" i="5" s="1"/>
  <c r="V14" i="5" s="1"/>
  <c r="N13" i="5"/>
  <c r="M13" i="5"/>
  <c r="L13" i="5"/>
  <c r="K13" i="5"/>
  <c r="U13" i="5" s="1"/>
  <c r="J13" i="5"/>
  <c r="T13" i="5"/>
  <c r="V13" i="5"/>
  <c r="N12" i="5"/>
  <c r="M12" i="5"/>
  <c r="L12" i="5"/>
  <c r="K12" i="5"/>
  <c r="J12" i="5"/>
  <c r="T12" i="5"/>
  <c r="V12" i="5"/>
  <c r="N11" i="5"/>
  <c r="M11" i="5"/>
  <c r="K11" i="5"/>
  <c r="J11" i="5"/>
  <c r="N10" i="5"/>
  <c r="M10" i="5"/>
  <c r="L10" i="5"/>
  <c r="K10" i="5"/>
  <c r="U10" i="5" s="1"/>
  <c r="J10" i="5"/>
  <c r="T10" i="5"/>
  <c r="N9" i="5"/>
  <c r="N44" i="5" s="1"/>
  <c r="D59" i="5" s="1"/>
  <c r="M9" i="5"/>
  <c r="L9" i="5"/>
  <c r="K9" i="5"/>
  <c r="J9" i="5"/>
  <c r="O99" i="3"/>
  <c r="D107" i="3"/>
  <c r="Q53" i="5"/>
  <c r="N14" i="3"/>
  <c r="M14" i="3"/>
  <c r="K14" i="3"/>
  <c r="U14" i="3"/>
  <c r="J14" i="3"/>
  <c r="T14" i="3" s="1"/>
  <c r="V14" i="3" s="1"/>
  <c r="S14" i="3"/>
  <c r="N81" i="3"/>
  <c r="M81" i="3"/>
  <c r="L81" i="3"/>
  <c r="K81" i="3"/>
  <c r="U81" i="3"/>
  <c r="J81" i="3"/>
  <c r="N52" i="3"/>
  <c r="M52" i="3"/>
  <c r="L52" i="3"/>
  <c r="K52" i="3"/>
  <c r="U52" i="3" s="1"/>
  <c r="J52" i="3"/>
  <c r="N51" i="3"/>
  <c r="M51" i="3"/>
  <c r="L51" i="3"/>
  <c r="K51" i="3"/>
  <c r="U51" i="3" s="1"/>
  <c r="J51" i="3"/>
  <c r="T51" i="3"/>
  <c r="V51" i="3"/>
  <c r="N50" i="3"/>
  <c r="M50" i="3"/>
  <c r="L50" i="3"/>
  <c r="K50" i="3"/>
  <c r="J50" i="3"/>
  <c r="T50" i="3" s="1"/>
  <c r="V50" i="3" s="1"/>
  <c r="N80" i="3"/>
  <c r="M80" i="3"/>
  <c r="L80" i="3"/>
  <c r="K80" i="3"/>
  <c r="U80" i="3"/>
  <c r="J80" i="3"/>
  <c r="S80" i="3"/>
  <c r="N79" i="3"/>
  <c r="M79" i="3"/>
  <c r="L79" i="3"/>
  <c r="K79" i="3"/>
  <c r="J79" i="3"/>
  <c r="T79" i="3" s="1"/>
  <c r="V79" i="3" s="1"/>
  <c r="N90" i="3"/>
  <c r="M90" i="3"/>
  <c r="L90" i="3"/>
  <c r="K90" i="3"/>
  <c r="J90" i="3"/>
  <c r="N89" i="3"/>
  <c r="M89" i="3"/>
  <c r="L89" i="3"/>
  <c r="K89" i="3"/>
  <c r="U89" i="3"/>
  <c r="J89" i="3"/>
  <c r="T89" i="3" s="1"/>
  <c r="V89" i="3" s="1"/>
  <c r="N88" i="3"/>
  <c r="M88" i="3"/>
  <c r="L88" i="3"/>
  <c r="K88" i="3"/>
  <c r="J88" i="3"/>
  <c r="S88" i="3" s="1"/>
  <c r="N71" i="3"/>
  <c r="M71" i="3"/>
  <c r="L71" i="3"/>
  <c r="K71" i="3"/>
  <c r="U71" i="3"/>
  <c r="J71" i="3"/>
  <c r="S71" i="3"/>
  <c r="N67" i="3"/>
  <c r="M67" i="3"/>
  <c r="L67" i="3"/>
  <c r="K67" i="3"/>
  <c r="J67" i="3"/>
  <c r="T67" i="3"/>
  <c r="V67" i="3"/>
  <c r="N66" i="3"/>
  <c r="M66" i="3"/>
  <c r="L66" i="3"/>
  <c r="K66" i="3"/>
  <c r="U66" i="3" s="1"/>
  <c r="J66" i="3"/>
  <c r="S66" i="3"/>
  <c r="L25" i="3"/>
  <c r="N10" i="3"/>
  <c r="M10" i="3"/>
  <c r="J10" i="3"/>
  <c r="T10" i="3" s="1"/>
  <c r="J19" i="3"/>
  <c r="K19" i="3"/>
  <c r="L19" i="3"/>
  <c r="M19" i="3"/>
  <c r="N19" i="3"/>
  <c r="K34" i="3"/>
  <c r="N87" i="3"/>
  <c r="M87" i="3"/>
  <c r="L87" i="3"/>
  <c r="K87" i="3"/>
  <c r="J87" i="3"/>
  <c r="S87" i="3" s="1"/>
  <c r="N86" i="3"/>
  <c r="M86" i="3"/>
  <c r="L86" i="3"/>
  <c r="K86" i="3"/>
  <c r="U86" i="3"/>
  <c r="J86" i="3"/>
  <c r="T86" i="3" s="1"/>
  <c r="V86" i="3" s="1"/>
  <c r="N85" i="3"/>
  <c r="M85" i="3"/>
  <c r="L85" i="3"/>
  <c r="K85" i="3"/>
  <c r="U85" i="3" s="1"/>
  <c r="J85" i="3"/>
  <c r="S85" i="3"/>
  <c r="N34" i="3"/>
  <c r="M34" i="3"/>
  <c r="L34" i="3"/>
  <c r="J34" i="3"/>
  <c r="S34" i="3"/>
  <c r="N65" i="3"/>
  <c r="M65" i="3"/>
  <c r="L65" i="3"/>
  <c r="K65" i="3"/>
  <c r="U65" i="3" s="1"/>
  <c r="J65" i="3"/>
  <c r="T65" i="3"/>
  <c r="V65" i="3"/>
  <c r="N64" i="3"/>
  <c r="M64" i="3"/>
  <c r="L64" i="3"/>
  <c r="K64" i="3"/>
  <c r="J64" i="3"/>
  <c r="S64" i="3" s="1"/>
  <c r="N63" i="3"/>
  <c r="M63" i="3"/>
  <c r="L63" i="3"/>
  <c r="K63" i="3"/>
  <c r="U63" i="3"/>
  <c r="J63" i="3"/>
  <c r="S63" i="3"/>
  <c r="N62" i="3"/>
  <c r="M62" i="3"/>
  <c r="L62" i="3"/>
  <c r="K62" i="3"/>
  <c r="J62" i="3"/>
  <c r="N46" i="3"/>
  <c r="M46" i="3"/>
  <c r="L46" i="3"/>
  <c r="K46" i="3"/>
  <c r="U46" i="3" s="1"/>
  <c r="J46" i="3"/>
  <c r="T46" i="3"/>
  <c r="V46" i="3"/>
  <c r="N44" i="3"/>
  <c r="M44" i="3"/>
  <c r="L44" i="3"/>
  <c r="K44" i="3"/>
  <c r="U44" i="3" s="1"/>
  <c r="J44" i="3"/>
  <c r="T44" i="3"/>
  <c r="V44" i="3"/>
  <c r="N43" i="3"/>
  <c r="M43" i="3"/>
  <c r="L43" i="3"/>
  <c r="K43" i="3"/>
  <c r="U43" i="3"/>
  <c r="J43" i="3"/>
  <c r="S43" i="3" s="1"/>
  <c r="K10" i="3"/>
  <c r="U10" i="3"/>
  <c r="N70" i="3"/>
  <c r="M70" i="3"/>
  <c r="L70" i="3"/>
  <c r="K70" i="3"/>
  <c r="J70" i="3"/>
  <c r="T70" i="3" s="1"/>
  <c r="V70" i="3" s="1"/>
  <c r="N22" i="3"/>
  <c r="M22" i="3"/>
  <c r="K22" i="3"/>
  <c r="J22" i="3"/>
  <c r="S22" i="3" s="1"/>
  <c r="N17" i="3"/>
  <c r="M17" i="3"/>
  <c r="L17" i="3"/>
  <c r="K17" i="3"/>
  <c r="U17" i="3" s="1"/>
  <c r="J17" i="3"/>
  <c r="K13" i="3"/>
  <c r="U13" i="3" s="1"/>
  <c r="J13" i="3"/>
  <c r="T13" i="3"/>
  <c r="V13" i="3"/>
  <c r="N12" i="3"/>
  <c r="M12" i="3"/>
  <c r="K12" i="3"/>
  <c r="U12" i="3" s="1"/>
  <c r="J12" i="3"/>
  <c r="T12" i="3"/>
  <c r="V12" i="3"/>
  <c r="N98" i="3"/>
  <c r="N97" i="3"/>
  <c r="N96" i="3"/>
  <c r="N94" i="3"/>
  <c r="N93" i="3"/>
  <c r="N92" i="3"/>
  <c r="N78" i="3"/>
  <c r="N77" i="3"/>
  <c r="N76" i="3"/>
  <c r="N75" i="3"/>
  <c r="N74" i="3"/>
  <c r="N73" i="3"/>
  <c r="N72" i="3"/>
  <c r="N68" i="3"/>
  <c r="N61" i="3"/>
  <c r="N60" i="3"/>
  <c r="N59" i="3"/>
  <c r="N58" i="3"/>
  <c r="N57" i="3"/>
  <c r="N55" i="3"/>
  <c r="N48" i="3"/>
  <c r="N47" i="3"/>
  <c r="N41" i="3"/>
  <c r="N40" i="3"/>
  <c r="N39" i="3"/>
  <c r="N38" i="3"/>
  <c r="N37" i="3"/>
  <c r="N36" i="3"/>
  <c r="N29" i="3"/>
  <c r="N28" i="3"/>
  <c r="N27" i="3"/>
  <c r="N26" i="3"/>
  <c r="N25" i="3"/>
  <c r="N24" i="3"/>
  <c r="N23" i="3"/>
  <c r="N18" i="3"/>
  <c r="N16" i="3"/>
  <c r="N15" i="3"/>
  <c r="L98" i="3"/>
  <c r="L97" i="3"/>
  <c r="L96" i="3"/>
  <c r="L94" i="3"/>
  <c r="L93" i="3"/>
  <c r="L92" i="3"/>
  <c r="L78" i="3"/>
  <c r="L77" i="3"/>
  <c r="L76" i="3"/>
  <c r="L75" i="3"/>
  <c r="L74" i="3"/>
  <c r="L73" i="3"/>
  <c r="L72" i="3"/>
  <c r="L68" i="3"/>
  <c r="L61" i="3"/>
  <c r="L60" i="3"/>
  <c r="L59" i="3"/>
  <c r="L58" i="3"/>
  <c r="L57" i="3"/>
  <c r="L55" i="3"/>
  <c r="L48" i="3"/>
  <c r="L47" i="3"/>
  <c r="L41" i="3"/>
  <c r="L40" i="3"/>
  <c r="L36" i="3"/>
  <c r="L29" i="3"/>
  <c r="L27" i="3"/>
  <c r="L26" i="3"/>
  <c r="L23" i="3"/>
  <c r="L18" i="3"/>
  <c r="J9" i="3"/>
  <c r="T9" i="3"/>
  <c r="V9" i="3"/>
  <c r="K9" i="3"/>
  <c r="G99" i="3"/>
  <c r="D103" i="3"/>
  <c r="F99" i="3"/>
  <c r="M55" i="3"/>
  <c r="K55" i="3"/>
  <c r="J55" i="3"/>
  <c r="T55" i="3" s="1"/>
  <c r="V55" i="3" s="1"/>
  <c r="M78" i="3"/>
  <c r="K78" i="3"/>
  <c r="J78" i="3"/>
  <c r="S78" i="3" s="1"/>
  <c r="I99" i="3"/>
  <c r="D110" i="3"/>
  <c r="H99" i="3"/>
  <c r="D104" i="3"/>
  <c r="M97" i="3"/>
  <c r="M96" i="3"/>
  <c r="M94" i="3"/>
  <c r="M93" i="3"/>
  <c r="M92" i="3"/>
  <c r="M77" i="3"/>
  <c r="M76" i="3"/>
  <c r="M75" i="3"/>
  <c r="M74" i="3"/>
  <c r="M73" i="3"/>
  <c r="M72" i="3"/>
  <c r="M68" i="3"/>
  <c r="M61" i="3"/>
  <c r="M60" i="3"/>
  <c r="M59" i="3"/>
  <c r="M58" i="3"/>
  <c r="M57" i="3"/>
  <c r="M48" i="3"/>
  <c r="M47" i="3"/>
  <c r="M41" i="3"/>
  <c r="M40" i="3"/>
  <c r="M39" i="3"/>
  <c r="M98" i="3"/>
  <c r="M38" i="3"/>
  <c r="M37" i="3"/>
  <c r="M36" i="3"/>
  <c r="M29" i="3"/>
  <c r="M28" i="3"/>
  <c r="M27" i="3"/>
  <c r="M26" i="3"/>
  <c r="M25" i="3"/>
  <c r="M24" i="3"/>
  <c r="M23" i="3"/>
  <c r="M18" i="3"/>
  <c r="M16" i="3"/>
  <c r="M15" i="3"/>
  <c r="K97" i="3"/>
  <c r="K96" i="3"/>
  <c r="U96" i="3" s="1"/>
  <c r="K94" i="3"/>
  <c r="U94" i="3"/>
  <c r="K93" i="3"/>
  <c r="K92" i="3"/>
  <c r="U92" i="3"/>
  <c r="K77" i="3"/>
  <c r="K76" i="3"/>
  <c r="U76" i="3"/>
  <c r="K75" i="3"/>
  <c r="U75" i="3" s="1"/>
  <c r="K74" i="3"/>
  <c r="U74" i="3"/>
  <c r="K73" i="3"/>
  <c r="U73" i="3"/>
  <c r="K72" i="3"/>
  <c r="K68" i="3"/>
  <c r="K61" i="3"/>
  <c r="U61" i="3"/>
  <c r="K60" i="3"/>
  <c r="K59" i="3"/>
  <c r="K58" i="3"/>
  <c r="U58" i="3" s="1"/>
  <c r="K57" i="3"/>
  <c r="U57" i="3"/>
  <c r="K48" i="3"/>
  <c r="K47" i="3"/>
  <c r="U47" i="3"/>
  <c r="K41" i="3"/>
  <c r="K40" i="3"/>
  <c r="K39" i="3"/>
  <c r="U39" i="3"/>
  <c r="K98" i="3"/>
  <c r="U98" i="3" s="1"/>
  <c r="K38" i="3"/>
  <c r="K37" i="3"/>
  <c r="K36" i="3"/>
  <c r="U36" i="3"/>
  <c r="K35" i="3"/>
  <c r="U35" i="3"/>
  <c r="K29" i="3"/>
  <c r="K28" i="3"/>
  <c r="U28" i="3"/>
  <c r="K27" i="3"/>
  <c r="U27" i="3"/>
  <c r="K26" i="3"/>
  <c r="K25" i="3"/>
  <c r="K24" i="3"/>
  <c r="U24" i="3" s="1"/>
  <c r="K23" i="3"/>
  <c r="K18" i="3"/>
  <c r="K16" i="3"/>
  <c r="K15" i="3"/>
  <c r="K99" i="3" s="1"/>
  <c r="D111" i="3" s="1"/>
  <c r="U15" i="3"/>
  <c r="J97" i="3"/>
  <c r="T97" i="3"/>
  <c r="V97" i="3"/>
  <c r="J96" i="3"/>
  <c r="S96" i="3" s="1"/>
  <c r="J94" i="3"/>
  <c r="J93" i="3"/>
  <c r="T93" i="3"/>
  <c r="V93" i="3"/>
  <c r="J92" i="3"/>
  <c r="S92" i="3"/>
  <c r="J77" i="3"/>
  <c r="J76" i="3"/>
  <c r="S76" i="3"/>
  <c r="J75" i="3"/>
  <c r="T75" i="3" s="1"/>
  <c r="V75" i="3" s="1"/>
  <c r="S75" i="3"/>
  <c r="J74" i="3"/>
  <c r="J73" i="3"/>
  <c r="T73" i="3"/>
  <c r="V73" i="3"/>
  <c r="J72" i="3"/>
  <c r="S72" i="3"/>
  <c r="J68" i="3"/>
  <c r="T68" i="3" s="1"/>
  <c r="V68" i="3" s="1"/>
  <c r="J61" i="3"/>
  <c r="S61" i="3"/>
  <c r="J60" i="3"/>
  <c r="T60" i="3"/>
  <c r="V60" i="3"/>
  <c r="J59" i="3"/>
  <c r="S59" i="3" s="1"/>
  <c r="J58" i="3"/>
  <c r="T58" i="3"/>
  <c r="V58" i="3"/>
  <c r="J57" i="3"/>
  <c r="J48" i="3"/>
  <c r="T48" i="3"/>
  <c r="V48" i="3"/>
  <c r="J47" i="3"/>
  <c r="S47" i="3" s="1"/>
  <c r="T47" i="3"/>
  <c r="V47" i="3"/>
  <c r="J41" i="3"/>
  <c r="J40" i="3"/>
  <c r="J39" i="3"/>
  <c r="T39" i="3"/>
  <c r="V39" i="3"/>
  <c r="J98" i="3"/>
  <c r="J38" i="3"/>
  <c r="S38" i="3" s="1"/>
  <c r="T38" i="3"/>
  <c r="V38" i="3"/>
  <c r="J37" i="3"/>
  <c r="J36" i="3"/>
  <c r="T36" i="3"/>
  <c r="V36" i="3"/>
  <c r="J35" i="3"/>
  <c r="S35" i="3"/>
  <c r="J29" i="3"/>
  <c r="S29" i="3" s="1"/>
  <c r="J28" i="3"/>
  <c r="T28" i="3"/>
  <c r="V28" i="3"/>
  <c r="J27" i="3"/>
  <c r="S27" i="3"/>
  <c r="J26" i="3"/>
  <c r="S26" i="3"/>
  <c r="J25" i="3"/>
  <c r="S25" i="3" s="1"/>
  <c r="T25" i="3"/>
  <c r="V25" i="3"/>
  <c r="J24" i="3"/>
  <c r="T24" i="3"/>
  <c r="V24" i="3"/>
  <c r="J23" i="3"/>
  <c r="S23" i="3" s="1"/>
  <c r="J18" i="3"/>
  <c r="S18" i="3" s="1"/>
  <c r="T18" i="3"/>
  <c r="V18" i="3"/>
  <c r="J16" i="3"/>
  <c r="S16" i="3"/>
  <c r="J15" i="3"/>
  <c r="T15" i="3"/>
  <c r="V15" i="3"/>
  <c r="R44" i="5"/>
  <c r="D55" i="5"/>
  <c r="Q55" i="5"/>
  <c r="S38" i="5"/>
  <c r="T35" i="5"/>
  <c r="V35" i="5"/>
  <c r="T36" i="5"/>
  <c r="V36" i="5"/>
  <c r="T30" i="5"/>
  <c r="V30" i="5"/>
  <c r="T25" i="5"/>
  <c r="V25" i="5"/>
  <c r="T18" i="5"/>
  <c r="V18" i="5"/>
  <c r="T49" i="3"/>
  <c r="V49" i="3"/>
  <c r="U60" i="3"/>
  <c r="U77" i="3"/>
  <c r="T33" i="3"/>
  <c r="V33" i="3"/>
  <c r="U83" i="3"/>
  <c r="T66" i="3"/>
  <c r="V66" i="3"/>
  <c r="T69" i="3"/>
  <c r="V69" i="3"/>
  <c r="T82" i="3"/>
  <c r="V82" i="3"/>
  <c r="U90" i="3"/>
  <c r="T52" i="3"/>
  <c r="V52" i="3"/>
  <c r="T22" i="3"/>
  <c r="V22" i="3"/>
  <c r="U70" i="3"/>
  <c r="U9" i="3"/>
  <c r="T62" i="3"/>
  <c r="V62" i="3"/>
  <c r="U19" i="3"/>
  <c r="T88" i="3"/>
  <c r="V88" i="3"/>
  <c r="U79" i="3"/>
  <c r="U82" i="3"/>
  <c r="T37" i="3"/>
  <c r="V37" i="3"/>
  <c r="S45" i="3"/>
  <c r="U37" i="3"/>
  <c r="T59" i="3"/>
  <c r="V59" i="3"/>
  <c r="T17" i="3"/>
  <c r="V17" i="3"/>
  <c r="U93" i="3"/>
  <c r="T40" i="3"/>
  <c r="V40" i="3"/>
  <c r="S24" i="3"/>
  <c r="S62" i="3"/>
  <c r="T19" i="3"/>
  <c r="V19" i="3"/>
  <c r="U68" i="3"/>
  <c r="U23" i="3"/>
  <c r="U48" i="3"/>
  <c r="T90" i="3"/>
  <c r="V90" i="3"/>
  <c r="U41" i="3"/>
  <c r="T27" i="3"/>
  <c r="V27" i="3"/>
  <c r="S93" i="3"/>
  <c r="U55" i="3"/>
  <c r="U32" i="3"/>
  <c r="S68" i="3"/>
  <c r="S90" i="3"/>
  <c r="T96" i="3"/>
  <c r="V96" i="3"/>
  <c r="U97" i="3"/>
  <c r="S40" i="3"/>
  <c r="T32" i="3"/>
  <c r="V32" i="3"/>
  <c r="T78" i="3"/>
  <c r="V78" i="3"/>
  <c r="U67" i="3"/>
  <c r="T81" i="3"/>
  <c r="V81" i="3"/>
  <c r="T91" i="3"/>
  <c r="V91" i="3"/>
  <c r="S95" i="3"/>
  <c r="S37" i="3"/>
  <c r="T92" i="3"/>
  <c r="V92" i="3"/>
  <c r="U40" i="3"/>
  <c r="T34" i="3"/>
  <c r="V34" i="3"/>
  <c r="S20" i="3"/>
  <c r="U95" i="3"/>
  <c r="T45" i="3"/>
  <c r="V45" i="3"/>
  <c r="U16" i="3"/>
  <c r="U72" i="3"/>
  <c r="T72" i="3"/>
  <c r="V72" i="3"/>
  <c r="U53" i="3"/>
  <c r="S51" i="3"/>
  <c r="S32" i="3"/>
  <c r="U87" i="3"/>
  <c r="T95" i="3"/>
  <c r="V95" i="3"/>
  <c r="U50" i="3"/>
  <c r="T63" i="3"/>
  <c r="V63" i="3"/>
  <c r="S97" i="3"/>
  <c r="S19" i="3"/>
  <c r="U62" i="3"/>
  <c r="T74" i="3"/>
  <c r="V74" i="3"/>
  <c r="T94" i="3"/>
  <c r="V94" i="3"/>
  <c r="T85" i="3"/>
  <c r="V85" i="3"/>
  <c r="T84" i="3"/>
  <c r="V84" i="3"/>
  <c r="U29" i="3"/>
  <c r="S36" i="3"/>
  <c r="S9" i="3"/>
  <c r="S81" i="3"/>
  <c r="S67" i="3"/>
  <c r="T80" i="3"/>
  <c r="V80" i="3"/>
  <c r="T20" i="3"/>
  <c r="V20" i="3"/>
  <c r="T26" i="3"/>
  <c r="V26" i="3"/>
  <c r="S60" i="3"/>
  <c r="U26" i="3"/>
  <c r="T61" i="3"/>
  <c r="V61" i="3"/>
  <c r="U64" i="3"/>
  <c r="S52" i="3"/>
  <c r="S23" i="5"/>
  <c r="U39" i="5"/>
  <c r="S26" i="5"/>
  <c r="U9" i="5"/>
  <c r="U34" i="5"/>
  <c r="T9" i="5"/>
  <c r="V9" i="5"/>
  <c r="U11" i="5"/>
  <c r="S33" i="5"/>
  <c r="U43" i="5"/>
  <c r="T11" i="5"/>
  <c r="V11" i="5"/>
  <c r="U33" i="5"/>
  <c r="S36" i="5"/>
  <c r="T22" i="5"/>
  <c r="V22" i="5"/>
  <c r="U20" i="5"/>
  <c r="T20" i="5"/>
  <c r="V20" i="5"/>
  <c r="S9" i="5"/>
  <c r="U31" i="5"/>
  <c r="S25" i="5"/>
  <c r="T39" i="5"/>
  <c r="V39" i="5"/>
  <c r="U12" i="5"/>
  <c r="U24" i="5"/>
  <c r="S12" i="5"/>
  <c r="S18" i="5"/>
  <c r="T34" i="5"/>
  <c r="V34" i="5"/>
  <c r="S41" i="5"/>
  <c r="U26" i="5"/>
  <c r="M44" i="5"/>
  <c r="D54" i="5"/>
  <c r="T37" i="5"/>
  <c r="V37" i="5"/>
  <c r="S37" i="5"/>
  <c r="J44" i="5"/>
  <c r="D48" i="5"/>
  <c r="T29" i="5"/>
  <c r="V29" i="5"/>
  <c r="K44" i="5"/>
  <c r="D57" i="5"/>
  <c r="S17" i="5"/>
  <c r="U18" i="5"/>
  <c r="T41" i="5"/>
  <c r="V41" i="5"/>
  <c r="U37" i="5"/>
  <c r="T33" i="5"/>
  <c r="V33" i="5"/>
  <c r="S42" i="5"/>
  <c r="S56" i="3"/>
  <c r="U49" i="3"/>
  <c r="T98" i="3"/>
  <c r="V98" i="3"/>
  <c r="S79" i="3"/>
  <c r="S74" i="3"/>
  <c r="U59" i="3"/>
  <c r="T11" i="3"/>
  <c r="V11" i="3"/>
  <c r="U33" i="3"/>
  <c r="U38" i="3"/>
  <c r="S44" i="3"/>
  <c r="S15" i="3"/>
  <c r="T21" i="3"/>
  <c r="V21" i="3"/>
  <c r="T87" i="3"/>
  <c r="V87" i="3"/>
  <c r="S70" i="3"/>
  <c r="U78" i="3"/>
  <c r="T53" i="3"/>
  <c r="V53" i="3"/>
  <c r="T57" i="3"/>
  <c r="V57" i="3"/>
  <c r="T76" i="3"/>
  <c r="V76" i="3"/>
  <c r="S28" i="3"/>
  <c r="U34" i="3"/>
  <c r="S46" i="3"/>
  <c r="T42" i="3"/>
  <c r="V42" i="3"/>
  <c r="U25" i="3"/>
  <c r="S58" i="3"/>
  <c r="T71" i="3"/>
  <c r="V71" i="3"/>
  <c r="S10" i="3"/>
  <c r="V10" i="3"/>
  <c r="S48" i="3"/>
  <c r="T35" i="3"/>
  <c r="V35" i="3"/>
  <c r="T64" i="3"/>
  <c r="V64" i="3"/>
  <c r="S94" i="3"/>
  <c r="S55" i="3"/>
  <c r="S57" i="3"/>
  <c r="U88" i="3"/>
  <c r="U91" i="3"/>
  <c r="S89" i="3"/>
  <c r="S65" i="3"/>
  <c r="S30" i="3"/>
  <c r="U84" i="3"/>
  <c r="U11" i="3"/>
  <c r="S50" i="3"/>
  <c r="T16" i="3"/>
  <c r="V16" i="3"/>
  <c r="Q52" i="5"/>
  <c r="S13" i="3"/>
  <c r="U42" i="3"/>
  <c r="U18" i="3"/>
  <c r="N99" i="3"/>
  <c r="D113" i="3"/>
  <c r="Q59" i="5"/>
  <c r="T43" i="3"/>
  <c r="V43" i="3"/>
  <c r="Q49" i="5"/>
  <c r="Q57" i="5"/>
  <c r="T29" i="3"/>
  <c r="V29" i="3"/>
  <c r="L99" i="3"/>
  <c r="D112" i="3"/>
  <c r="U22" i="3"/>
  <c r="Q50" i="5"/>
  <c r="T23" i="3"/>
  <c r="V23" i="3"/>
  <c r="S39" i="3"/>
  <c r="S17" i="3"/>
  <c r="Q56" i="5"/>
  <c r="Q51" i="5"/>
  <c r="M99" i="3"/>
  <c r="D108" i="3"/>
  <c r="Q54" i="5"/>
  <c r="S73" i="3"/>
  <c r="S12" i="3"/>
  <c r="S98" i="3"/>
  <c r="C45" i="5"/>
  <c r="J99" i="3"/>
  <c r="D102" i="3"/>
  <c r="Q48" i="5"/>
  <c r="Q60" i="5"/>
  <c r="S86" i="3"/>
  <c r="D60" i="5"/>
  <c r="V10" i="5"/>
  <c r="S43" i="5"/>
  <c r="U29" i="5"/>
  <c r="U28" i="5"/>
  <c r="S21" i="5"/>
  <c r="T31" i="5"/>
  <c r="V31" i="5"/>
  <c r="L44" i="5"/>
  <c r="D58" i="5"/>
  <c r="S11" i="5"/>
  <c r="U27" i="5"/>
  <c r="U19" i="5"/>
  <c r="S13" i="5"/>
  <c r="T16" i="5"/>
  <c r="V16" i="5"/>
  <c r="S14" i="5"/>
  <c r="U40" i="5"/>
  <c r="U44" i="5" s="1"/>
  <c r="S32" i="5"/>
  <c r="S10" i="5"/>
  <c r="Q58" i="5"/>
  <c r="D114" i="3"/>
  <c r="U99" i="3" l="1"/>
  <c r="T41" i="3"/>
  <c r="S41" i="3"/>
  <c r="S77" i="3"/>
  <c r="T77" i="3"/>
  <c r="V77" i="3" s="1"/>
  <c r="S15" i="5"/>
  <c r="T15" i="5"/>
  <c r="T40" i="5"/>
  <c r="V40" i="5" s="1"/>
  <c r="S40" i="5"/>
  <c r="T24" i="5"/>
  <c r="V24" i="5" s="1"/>
  <c r="S24" i="5"/>
  <c r="T27" i="5"/>
  <c r="V27" i="5" s="1"/>
  <c r="S27" i="5"/>
  <c r="V15" i="5" l="1"/>
  <c r="V44" i="5" s="1"/>
  <c r="T44" i="5"/>
  <c r="S44" i="5"/>
  <c r="S99" i="3"/>
  <c r="V41" i="3"/>
  <c r="V99" i="3" s="1"/>
  <c r="T99" i="3"/>
</calcChain>
</file>

<file path=xl/sharedStrings.xml><?xml version="1.0" encoding="utf-8"?>
<sst xmlns="http://schemas.openxmlformats.org/spreadsheetml/2006/main" count="649" uniqueCount="273">
  <si>
    <t>CONSEJO NACIONAL PARA EL VIH Y EL SIDA (CONAVIHSIDA)</t>
  </si>
  <si>
    <t>REPORTE DE NOMINA</t>
  </si>
  <si>
    <t>PAGO SUELDO 000001  PERSONAL FIJO CORRESPONIENTE AL MES DE OCTUBRE 2022</t>
  </si>
  <si>
    <t>CAPITULO: 0207         SUBCAPTIRULO: 01        DAF: 01        UE: 0007        PROGRAMA: 42        SUBPROGRAMA: 05        PROYECTO: 0        ACTIVIDAD: 0001        CUENTA: 2.1.1.1.01       FONDO: 0100</t>
  </si>
  <si>
    <t>NO.</t>
  </si>
  <si>
    <t>NOMBRE Y APELLIDO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</si>
  <si>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</si>
  <si>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>CARGO</t>
  </si>
  <si>
    <t>ESTATUS</t>
  </si>
  <si>
    <t>SUELDO BRUTO (RD$)</t>
  </si>
  <si>
    <t>IS/R (LEY 11-92)     (1*)</t>
  </si>
  <si>
    <t>SEGURO SAVICA</t>
  </si>
  <si>
    <t>ASP CONAVIHSIDA</t>
  </si>
  <si>
    <t>SEGURIDAD SOCIAL (LEY 87-01)</t>
  </si>
  <si>
    <t>TOTAL RETENCION Y APORTE</t>
  </si>
  <si>
    <t>S. NETO (RD$)</t>
  </si>
  <si>
    <t>SUB-CUENTA NO.</t>
  </si>
  <si>
    <t>Departamento</t>
  </si>
  <si>
    <t>SEGURO DE PENSIÓN (AFP)  (9.97%)</t>
  </si>
  <si>
    <t>RIESGOS LABORAL (1.10%) (2*)</t>
  </si>
  <si>
    <t>SEGURO DE SALUD (SFS)  (10.53%)    (3*)</t>
  </si>
  <si>
    <t>DESCUENTO DE CREDITO EDUCATIVO FUNDAPEC</t>
  </si>
  <si>
    <t>DESCUENTO DE INAVÍ (OPTICA OVIEDO)</t>
  </si>
  <si>
    <t>DESCUENTO SOCIO COOPERATIVA</t>
  </si>
  <si>
    <t xml:space="preserve">DEPENDIENTES 
ADICIONALES (4*)
</t>
  </si>
  <si>
    <t>SUBTOTAL TSS</t>
  </si>
  <si>
    <t>DEDUCCION EMPLEADO</t>
  </si>
  <si>
    <t>APORTE PATROANAL</t>
  </si>
  <si>
    <t>EMPLEADO (2.87%)</t>
  </si>
  <si>
    <t>PATRONAL (7.10%)</t>
  </si>
  <si>
    <t>EMPLEADO (3.04%)</t>
  </si>
  <si>
    <t>PATRONAL (7.09%)</t>
  </si>
  <si>
    <t>RAFAEL ENRIQUE GONZALEZ CRUZ</t>
  </si>
  <si>
    <t>DIRECCIÓN EJECUTIVA</t>
  </si>
  <si>
    <t>DIRECTOR EJECUTIVO</t>
  </si>
  <si>
    <t xml:space="preserve">DE LIBRE NOMBRAMIENTO Y REMOCIÓN </t>
  </si>
  <si>
    <t>JHOANNE ESTHER MARIA MUÑOZ MUÑOZ</t>
  </si>
  <si>
    <t>SUBDIRECTOR (A) GENERAL</t>
  </si>
  <si>
    <t>MARIA DEL CARMEN FERNANDEZ ORTIZ</t>
  </si>
  <si>
    <t>SECRETARIA</t>
  </si>
  <si>
    <t>Fijo</t>
  </si>
  <si>
    <t>POLIBIO PEREZ PEREZ</t>
  </si>
  <si>
    <t>COORDINADOR DEL DESPACHO DE LA DIRECCION EJECUTIVA</t>
  </si>
  <si>
    <t>CARGO DE CONFIANZA</t>
  </si>
  <si>
    <t>GERSON DOMINGUEZ GARCIA</t>
  </si>
  <si>
    <t xml:space="preserve">ASESOR </t>
  </si>
  <si>
    <t>CANDIDA MELENDEZ VEGA</t>
  </si>
  <si>
    <t>ASESOR EMPIDEMIOLOGICO</t>
  </si>
  <si>
    <t>GISELA ALTAGRACIA GARCIA VIDALS</t>
  </si>
  <si>
    <t>ASISTENTE EJECUTIVA</t>
  </si>
  <si>
    <t>VIANCO ANGEL MARTINEZ SANCHEZ</t>
  </si>
  <si>
    <t>DIVISIÓN DE COMUNICACIONES</t>
  </si>
  <si>
    <t>COORD DE COMUNICACION ESTRATEGICA</t>
  </si>
  <si>
    <t>MANUEL ERNESTO AQUINO VALDEZ</t>
  </si>
  <si>
    <t>ASESOR DE PUBLICIDAD Y MERCADEO</t>
  </si>
  <si>
    <t>SUGEY MILAGROS DE JESUS YVES</t>
  </si>
  <si>
    <t>LOCUTORA Y MAESTRA DE CEREMONIAS DEL CONAVIHSIDA</t>
  </si>
  <si>
    <t>ROSANNA MARQUEZ GARCIA</t>
  </si>
  <si>
    <t>GESTOR DE PROTOCOLO</t>
  </si>
  <si>
    <t>JOSE DANIEL ORTIZ MARTINEZ</t>
  </si>
  <si>
    <t>SUPERVISOR DE EVENTOS</t>
  </si>
  <si>
    <t>ALBARO RAFAEL SEGURA PEREZ</t>
  </si>
  <si>
    <t>FOTOGRAFO</t>
  </si>
  <si>
    <t>SABRINA GIL  HUED DE FERNANDEZ</t>
  </si>
  <si>
    <t>DIVISIÓN JURÍDICA</t>
  </si>
  <si>
    <t>ASESOR (A)</t>
  </si>
  <si>
    <t xml:space="preserve">ANA MARGARITA DEL PILAR TAVERAS </t>
  </si>
  <si>
    <t>ASISTENTE ADMINISTRATIVA</t>
  </si>
  <si>
    <t>SONIA DEL CARMEN RODRIGUEZ ESTRELLA</t>
  </si>
  <si>
    <t>OFICIAL SERV ICIOS LEGALES</t>
  </si>
  <si>
    <t>YOEL MIESES ORTIZ</t>
  </si>
  <si>
    <t>DIVISIÓN DE CONTROLES INTERNOS</t>
  </si>
  <si>
    <t>TECNICO DE CONTROL INTERNO</t>
  </si>
  <si>
    <t>GLORIA MARIA PEÑA VASQUEZ</t>
  </si>
  <si>
    <t>DIVISIÓN DE PLANIFICACION Y DESARROLLO</t>
  </si>
  <si>
    <t>APOYO LOGISTICO</t>
  </si>
  <si>
    <t>NOEMI ENCARNACION HERNANDEZ</t>
  </si>
  <si>
    <t>ENCARGADA DE LA DIVISION DESARROLLO INSTITUCIONAL Y CALIDAD  EN LA GESTION</t>
  </si>
  <si>
    <t>RAMON ANTONIO ASTACIO LOPEZ</t>
  </si>
  <si>
    <t>ANALISTA FINANCIERO</t>
  </si>
  <si>
    <t>ANGELA YNES DE LAS M MUÑOZ SURIEL</t>
  </si>
  <si>
    <t>DIVISIÓN DE RESURSOS HUMANOS</t>
  </si>
  <si>
    <t>DAYSI JOSIHANNY ORTIZ RODRIGUEZ</t>
  </si>
  <si>
    <t>SANDRA ESTEFANIA MEDINA CUEVAS</t>
  </si>
  <si>
    <t>MILIANNY PEREZ MONTILLA</t>
  </si>
  <si>
    <t>ALBERT VASQUEZ MORENO</t>
  </si>
  <si>
    <t>AUXILIAR ADMINISTRATIVO (A)</t>
  </si>
  <si>
    <t>MAXIMO MATEO VIOLA</t>
  </si>
  <si>
    <t>DIVISÓN DE RECURSOS HUMANOS</t>
  </si>
  <si>
    <t>ESTATUTO SIMPLIFICADO</t>
  </si>
  <si>
    <t>INGRID JOSEFINA MELO MEJIA</t>
  </si>
  <si>
    <t>DIVISIÓ FINANCIERA</t>
  </si>
  <si>
    <t>COORDINADORA FINANCIERO</t>
  </si>
  <si>
    <t>KATIUSKA ROMERO CASTAÑOS</t>
  </si>
  <si>
    <t xml:space="preserve">ASISTENTE ADMINISTRATIVA </t>
  </si>
  <si>
    <t>WELINGTON MORA</t>
  </si>
  <si>
    <t>CONTADOR</t>
  </si>
  <si>
    <t>AURORA NINOSCA MOQUETE CASTILLO</t>
  </si>
  <si>
    <t>CONTADORA</t>
  </si>
  <si>
    <t xml:space="preserve">EDUVIGES ALTAGRACIA CONTRERAS </t>
  </si>
  <si>
    <t>DEPARTAMENTO ADMINISTRATIVO FINANCIERO</t>
  </si>
  <si>
    <t>YISEL VICTORIA FRANCO GUZMAN</t>
  </si>
  <si>
    <t>GUILLERMINA DIAZ</t>
  </si>
  <si>
    <t>RECEPCIONISTA</t>
  </si>
  <si>
    <t>GENESIS MARIA MARTINEZ</t>
  </si>
  <si>
    <t>MERCEDES MILAGROS RODRIGUEZ MONERO</t>
  </si>
  <si>
    <t>AUXILIAR ADMINISTRATIVA (A)</t>
  </si>
  <si>
    <t xml:space="preserve">EVELYN ALVARADO ALMANZAR </t>
  </si>
  <si>
    <t>VICTOR MANUEL DE LA ROSA BENITEZ</t>
  </si>
  <si>
    <t>AUXILIAR DE ALMACEN Y SUMINISTRO</t>
  </si>
  <si>
    <t>JHORDAN ANTONIO VICENTE LUCIANO</t>
  </si>
  <si>
    <t>AYUDANTE DE ALMACEN</t>
  </si>
  <si>
    <t>YSABEL CLOTILDE OROZCO SANCHEZ</t>
  </si>
  <si>
    <t>SECCION DE COMPRA Y CONTRATACIONES</t>
  </si>
  <si>
    <t>ANALISTA JR. DE LICITACIONES Y ADQUISICIONES</t>
  </si>
  <si>
    <t>VIRGINIA ELENA MELO CUELLO</t>
  </si>
  <si>
    <t>YORLANDY YANNERIS LIRIANO ROSARIO</t>
  </si>
  <si>
    <t>SMERLIN ESPINAL SEVERINO</t>
  </si>
  <si>
    <t>SECCIÓN DE CORRESPONDENCIA Y ARCHIVO</t>
  </si>
  <si>
    <t>MENSAJERO EXTERNO</t>
  </si>
  <si>
    <t>LOURDES M. DEL C. DE JESUS GONZALEZ L.</t>
  </si>
  <si>
    <t>MENSAJERO INTERNO</t>
  </si>
  <si>
    <t>YOSEANI CUEVAS CAMPUSANO</t>
  </si>
  <si>
    <t>YOELBYS FERNANDEZ OLIVO</t>
  </si>
  <si>
    <t>PEDRO GUILAMO CASTILLO</t>
  </si>
  <si>
    <t>KISSAIRY ELIZABETH PICHARDO DE BATISTA</t>
  </si>
  <si>
    <t>SECCIÓN DE SERVICIOS GENERALES</t>
  </si>
  <si>
    <t>AUXILIAR ADMINISTRATIVA</t>
  </si>
  <si>
    <t>ROBERTO JOSE PEREZ DIONICIO</t>
  </si>
  <si>
    <t>SUPERVISOR DE TRANSPORTACION</t>
  </si>
  <si>
    <t>ANATALIO FLORENTINO REYNOSO</t>
  </si>
  <si>
    <t>CHOFER DEL DIRECTOR</t>
  </si>
  <si>
    <t>LUIS JOSE ARIAS CORNIELLE</t>
  </si>
  <si>
    <t>CHOFER</t>
  </si>
  <si>
    <t>VICTOR ANTONIO BERNAVEL PERALTA</t>
  </si>
  <si>
    <t>MARIANO DE LOS SANTOS ACEVEDO</t>
  </si>
  <si>
    <t>NOEL GUERRERO MARTINEZ</t>
  </si>
  <si>
    <t>DANILO MONTAS PACHECO</t>
  </si>
  <si>
    <t>MAXIMO CONTRERAS ARIAS</t>
  </si>
  <si>
    <t>PEDRO ENRIQUE MARTINEZ PEREZ</t>
  </si>
  <si>
    <t>FREDDY GARCIA ARIAS</t>
  </si>
  <si>
    <t>ANDRES REYES SOLORIN</t>
  </si>
  <si>
    <t>SANTIAGO SOTO EMCARNACIÓN</t>
  </si>
  <si>
    <t>WILSON GARCIA ROMERO</t>
  </si>
  <si>
    <t>ANGEL DANIEL SORIANO</t>
  </si>
  <si>
    <t>CAROLINA ALCEQUIEZ FEBRIER</t>
  </si>
  <si>
    <t>SUPERVISORA DE MAYORDOMIA</t>
  </si>
  <si>
    <t>RICHARD LUIS ENCARNACION MEJIA</t>
  </si>
  <si>
    <t>AYUDANTE DE MANTENIMIENTO</t>
  </si>
  <si>
    <t>RAMON CORREA DE JESUS</t>
  </si>
  <si>
    <t>CAMARERO</t>
  </si>
  <si>
    <t>MARGARITA JIMENEZ FLORENTINO</t>
  </si>
  <si>
    <t>CONSERJE</t>
  </si>
  <si>
    <t>ZORAIDA BOCIO FAMILIA</t>
  </si>
  <si>
    <t>DIOMEDES DE LOS SANTOS</t>
  </si>
  <si>
    <t>VIGILANTE</t>
  </si>
  <si>
    <t>SALVADORA MEDINA DE LA CRUZ</t>
  </si>
  <si>
    <t>PETRA CONFESORA VOLQUEZ SEGURA</t>
  </si>
  <si>
    <t>YANIRIS PINALES GERMAN</t>
  </si>
  <si>
    <t>NATIVIDAD DOÑE BRITO</t>
  </si>
  <si>
    <t xml:space="preserve">IVELISSE ASUNCION LORENZO </t>
  </si>
  <si>
    <t>DARIZ CATANO CATANO</t>
  </si>
  <si>
    <t>RUTH ESTHER SOLANO SOLANO</t>
  </si>
  <si>
    <t>MARGARITA PEREZ DE BAUTISTA</t>
  </si>
  <si>
    <t>NIKAURY MAIBEL GONZALEZ PEGUERO</t>
  </si>
  <si>
    <t>LUIS ESMIL VIVIECA CATANO</t>
  </si>
  <si>
    <t xml:space="preserve">NEWAR YSAAC MEDRANO DE LOS SANTOS </t>
  </si>
  <si>
    <t>RAUL ACOSTA JACKSON</t>
  </si>
  <si>
    <t xml:space="preserve">EUCLIDES AQUINO </t>
  </si>
  <si>
    <t>VICTOR ANTONIO GERMAN DE LOS SANTOS</t>
  </si>
  <si>
    <t>NESTOR ROSARIO MORETA</t>
  </si>
  <si>
    <t>JUAN CARLOS BENIGNO RODRIGUEZ</t>
  </si>
  <si>
    <t>PORTERO</t>
  </si>
  <si>
    <t>SANTO TOMAS RUIZ RODRIGUEZ</t>
  </si>
  <si>
    <t>ENRIQUE PAREDES BAEZ</t>
  </si>
  <si>
    <t>LUIS MANUEL CABRERA GONZALEZ</t>
  </si>
  <si>
    <t>AUXILIAR SEGURIDAD</t>
  </si>
  <si>
    <t>TITO DEL CARMEN FLORENTINO</t>
  </si>
  <si>
    <t>JACINTO CECILIO HENRIQUEZ MONTAS</t>
  </si>
  <si>
    <t>JUNIOR DOMINGO MEDINA YEAN</t>
  </si>
  <si>
    <t xml:space="preserve">DIVISIÓN D TECNOLOGÍAS DE LA INFORMACION Y COMUNICACIÓN </t>
  </si>
  <si>
    <t>SOPORTE TECNICO</t>
  </si>
  <si>
    <t>MIGUEL GARCIA HEREDIA</t>
  </si>
  <si>
    <t xml:space="preserve">TOTAL POR PROGRAMACION 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</si>
  <si>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</si>
  <si>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</si>
  <si>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</si>
  <si>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</si>
  <si>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</si>
  <si>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</si>
  <si>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</si>
  <si>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</si>
  <si>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</si>
  <si>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INSTITUTO DE AUXILIOS Y VIVIENDAS (INAVI)</t>
  </si>
  <si>
    <t>DESCUENTO SOCIOS COOP-CONAVIHSIDA</t>
  </si>
  <si>
    <t>COOPCONAVIHSIDA</t>
  </si>
  <si>
    <t>FUNDACIÓN DE CREDITO EDUCATIVO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</si>
  <si>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</si>
  <si>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</si>
  <si>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</si>
  <si>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</si>
  <si>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</si>
  <si>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</si>
  <si>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</si>
  <si>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>CAPITULO: 0207         SUBCAPTIRULO: 01        DAF: 01        UE: 0007        PROGRAMA: 42        SUBPROGRAMA: 05        PROYECTO: 0        ACTIVIDAD: 0002        CUENTA: 2.1.1.1.01       FONDO: 0100</t>
  </si>
  <si>
    <t xml:space="preserve"> DEPENDIENTES 
ADICIONALES (4*)
</t>
  </si>
  <si>
    <t>LETICIA ALTAGRACIA COSS SANZ</t>
  </si>
  <si>
    <t>DEPARTAMENTO TÉCNICO</t>
  </si>
  <si>
    <t>ASISTENTE TECNICA</t>
  </si>
  <si>
    <t>SABRINA PEREYRA LORA</t>
  </si>
  <si>
    <t>HUMBERTO LOPEZ VALERIO</t>
  </si>
  <si>
    <t>DIVISIÓN DE ATENCIÓN DE POBLACIONES CLAVES Y MOVILIZACIÓN SOCIAL</t>
  </si>
  <si>
    <t>COORD. POBLACIONES MAS EXPUESTAS</t>
  </si>
  <si>
    <t>RAMON ACEVEDO</t>
  </si>
  <si>
    <t>ENC SENIOR DE MOVILIZACION SOCIAL</t>
  </si>
  <si>
    <t xml:space="preserve">BETZAIDA DEL CARMEN AMELIA VILLETA </t>
  </si>
  <si>
    <t>WHADDY YENSY RAMIREZ AGRAMONTE</t>
  </si>
  <si>
    <t>ENCARGADO DE VEEDURIA CIUDADANA</t>
  </si>
  <si>
    <t>BRIGIDA MAGALY SMITH MEDINA</t>
  </si>
  <si>
    <t>PROMOTORA PARA LA ACCION COMUNITARIA</t>
  </si>
  <si>
    <t>YENNY DANILZA MARTINEZ RODRIGUEZ</t>
  </si>
  <si>
    <t>APOYO COMUNITARIO AL VIH</t>
  </si>
  <si>
    <t>ANGEL EVELIO SANTANA DURAN</t>
  </si>
  <si>
    <t>RAZIEL ZAYAS SEVERINO</t>
  </si>
  <si>
    <t>AUXILIAR DE LA COORDINACION DE POBLACIONES CLAVE</t>
  </si>
  <si>
    <t>SANTO MADRIGAL</t>
  </si>
  <si>
    <t>PROMOTOR DE ATENCIÓN A POBLACIONES CLAVE Y MOVILIZACIÓN SOCIAL</t>
  </si>
  <si>
    <t>FIJO</t>
  </si>
  <si>
    <t>IVELISSE DANERIS PEREZ SALDAÑA</t>
  </si>
  <si>
    <t>EDUARDO ROBERT ROSADO DE LA ROSA</t>
  </si>
  <si>
    <t>GEOVANNY RAFAEL ARIAS</t>
  </si>
  <si>
    <t>DAVID JAPA LAUREANO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</si>
  <si>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</si>
  <si>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</si>
  <si>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</si>
  <si>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</si>
  <si>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</si>
  <si>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</si>
  <si>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SUNILDA MELENCIANO DE D. PACHECO</t>
  </si>
  <si>
    <t>KARINA ELISSA FELIZ ARIAS</t>
  </si>
  <si>
    <t>AUXILIAR DE ATENCION A POBLACIONES CLAVES Y MOVILIZACION SOCIAL</t>
  </si>
  <si>
    <t>MARIA ANGELINA E. CASTILLO MOYA</t>
  </si>
  <si>
    <t>DIVISIÓN DE FORTALECIMIENTO DEL ACCESO A LOS SERVICIOS DE SALUD</t>
  </si>
  <si>
    <t xml:space="preserve">COORDINADORA DE LA  UNIDAD </t>
  </si>
  <si>
    <t>IRIS MARGARITA SUAREZ</t>
  </si>
  <si>
    <t>MARIA ELIZABETH RODRIGUEZ SANTANA</t>
  </si>
  <si>
    <t>ENC SENIOR PARA EL FORTALECIMINETO DE FARMACOS E INSUMOS</t>
  </si>
  <si>
    <t>ROSA VICTORIA SANCHEZ CALDERA</t>
  </si>
  <si>
    <t>DIVISIÓN DE MONITOREO A LA RESPUESTA NACIONAL EPIDEMIOLÓGICA</t>
  </si>
  <si>
    <t>COORD FORTALECIMIENTO GESTION</t>
  </si>
  <si>
    <t>SANTIAGO DE AZA ALVARADO</t>
  </si>
  <si>
    <t>ANALISTA DE DATOS ESTADISTICO</t>
  </si>
  <si>
    <t>KENIA ELIZABETH MEJIA ALBA</t>
  </si>
  <si>
    <t>MONITOR SEGUIMIENTO ESTRATEGICO</t>
  </si>
  <si>
    <t>ALEJANDRA LICELOTTE CARVAJAL SUERO</t>
  </si>
  <si>
    <t>CLARA ELENA FLORENTINO MUÑOZ</t>
  </si>
  <si>
    <t>JOSE ANTONIO SANTANA PEREZ</t>
  </si>
  <si>
    <t>MONITOR FINANCIERO</t>
  </si>
  <si>
    <t>PATRICIA DANIELA RIVERA TORRES</t>
  </si>
  <si>
    <t>YUBERQUIS DEL ROSARIO RODRIGUEZ HER</t>
  </si>
  <si>
    <t>AUXILIAR DE MONITOREO Y EVALUACION DE LA RESPUESTA NACIONAL EPIDEMIOLOGICA</t>
  </si>
  <si>
    <t>MAROLIN GONZALEZ ROSARIO</t>
  </si>
  <si>
    <t>ERICK LAURA SALCEDO TAVERAS</t>
  </si>
  <si>
    <t xml:space="preserve">TOTAL EMPLEADOS: </t>
  </si>
  <si>
    <t xml:space="preserve">ASOCIASIÓN DE SERVIDORES PUBLICO </t>
  </si>
  <si>
    <t>TOTAL GENERAL</t>
  </si>
  <si>
    <t xml:space="preserve">          Observaciones:</t>
  </si>
  <si>
    <t>CERTIFICO QUE ESTA NOMINA DE PAGO QUE CONSTA DE ***5*** HOJAS, ESTA CORRECTA Y COMPLETA Y QUE LAS PERSONAS ENUMERADAS EN LA MISMA SON LAS QUE A LA FECHA FIGURAN EN LOS RECORDS DE PERSONAL QUE MANTIENE LA CNECC.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</si>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</sst>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34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sz val="16"/>
      <name val="Calibri"/>
      <family val="2"/>
      <scheme val="minor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4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1" fillId="0" borderId="0" xfId="1" applyFont="1" applyAlignment="1">
      <alignment horizontal="center" vertical="center"/>
    </xf>
    <xf numFmtId="165" fontId="4" fillId="0" borderId="0" xfId="1" applyFont="1" applyAlignment="1">
      <alignment vertical="center"/>
    </xf>
    <xf numFmtId="165" fontId="2" fillId="0" borderId="0" xfId="1" applyFont="1" applyBorder="1" applyAlignment="1">
      <alignment vertical="center"/>
    </xf>
    <xf numFmtId="165" fontId="2" fillId="0" borderId="0" xfId="1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4" fillId="0" borderId="0" xfId="1" applyFont="1" applyFill="1" applyBorder="1" applyAlignment="1">
      <alignment vertical="center"/>
    </xf>
    <xf numFmtId="165" fontId="21" fillId="0" borderId="1" xfId="1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165" fontId="22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vertical="center" wrapText="1"/>
    </xf>
    <xf numFmtId="165" fontId="21" fillId="0" borderId="4" xfId="1" applyFont="1" applyFill="1" applyBorder="1" applyAlignment="1">
      <alignment horizontal="right" vertical="center"/>
    </xf>
    <xf numFmtId="165" fontId="21" fillId="0" borderId="4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165" fontId="22" fillId="0" borderId="0" xfId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horizontal="center" vertical="center"/>
    </xf>
    <xf numFmtId="165" fontId="8" fillId="3" borderId="8" xfId="1" applyFont="1" applyFill="1" applyBorder="1" applyAlignment="1">
      <alignment horizontal="center" vertical="center"/>
    </xf>
    <xf numFmtId="165" fontId="24" fillId="3" borderId="8" xfId="1" applyFont="1" applyFill="1" applyBorder="1" applyAlignment="1">
      <alignment horizontal="center" vertical="center"/>
    </xf>
    <xf numFmtId="165" fontId="8" fillId="3" borderId="8" xfId="1" applyFont="1" applyFill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4" xfId="0" applyNumberFormat="1" applyFont="1" applyBorder="1" applyAlignment="1">
      <alignment horizontal="left" vertical="center" wrapText="1"/>
    </xf>
    <xf numFmtId="165" fontId="9" fillId="0" borderId="9" xfId="0" applyNumberFormat="1" applyFont="1" applyBorder="1" applyAlignment="1">
      <alignment horizontal="left" vertical="center" wrapText="1"/>
    </xf>
    <xf numFmtId="165" fontId="9" fillId="0" borderId="9" xfId="0" applyNumberFormat="1" applyFont="1" applyBorder="1" applyAlignment="1">
      <alignment vertical="center" wrapText="1"/>
    </xf>
    <xf numFmtId="165" fontId="21" fillId="0" borderId="9" xfId="1" applyFont="1" applyFill="1" applyBorder="1" applyAlignment="1">
      <alignment horizontal="right" vertical="center"/>
    </xf>
    <xf numFmtId="165" fontId="21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5" fontId="2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165" fontId="26" fillId="4" borderId="1" xfId="1" applyFont="1" applyFill="1" applyBorder="1" applyAlignment="1">
      <alignment vertical="center"/>
    </xf>
    <xf numFmtId="165" fontId="8" fillId="5" borderId="1" xfId="1" applyFont="1" applyFill="1" applyBorder="1" applyAlignment="1">
      <alignment horizontal="center" vertical="center"/>
    </xf>
    <xf numFmtId="165" fontId="9" fillId="0" borderId="0" xfId="1" applyFont="1" applyBorder="1" applyAlignment="1">
      <alignment vertical="center"/>
    </xf>
    <xf numFmtId="165" fontId="21" fillId="0" borderId="0" xfId="1" applyFont="1" applyBorder="1" applyAlignment="1">
      <alignment vertical="center"/>
    </xf>
    <xf numFmtId="165" fontId="9" fillId="0" borderId="0" xfId="1" applyFont="1" applyAlignment="1">
      <alignment vertical="center"/>
    </xf>
    <xf numFmtId="165" fontId="27" fillId="0" borderId="1" xfId="1" applyFont="1" applyBorder="1" applyAlignment="1">
      <alignment vertical="center"/>
    </xf>
    <xf numFmtId="165" fontId="9" fillId="0" borderId="1" xfId="1" applyFont="1" applyBorder="1" applyAlignment="1">
      <alignment vertical="center"/>
    </xf>
    <xf numFmtId="165" fontId="18" fillId="0" borderId="0" xfId="1" applyFont="1" applyAlignment="1">
      <alignment vertical="center"/>
    </xf>
    <xf numFmtId="165" fontId="18" fillId="0" borderId="0" xfId="1" applyFont="1" applyBorder="1" applyAlignment="1">
      <alignment vertical="center"/>
    </xf>
    <xf numFmtId="165" fontId="7" fillId="0" borderId="0" xfId="1" applyFont="1" applyAlignment="1">
      <alignment vertical="center"/>
    </xf>
    <xf numFmtId="165" fontId="7" fillId="0" borderId="0" xfId="1" applyFont="1" applyBorder="1" applyAlignment="1">
      <alignment vertical="center"/>
    </xf>
    <xf numFmtId="165" fontId="1" fillId="0" borderId="0" xfId="1" applyFont="1" applyBorder="1" applyAlignment="1">
      <alignment vertical="center"/>
    </xf>
    <xf numFmtId="165" fontId="28" fillId="0" borderId="1" xfId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165" fontId="16" fillId="0" borderId="1" xfId="1" applyFont="1" applyBorder="1" applyAlignment="1">
      <alignment vertical="center"/>
    </xf>
    <xf numFmtId="165" fontId="16" fillId="0" borderId="1" xfId="1" applyFont="1" applyBorder="1" applyAlignment="1">
      <alignment horizontal="left" vertical="center"/>
    </xf>
    <xf numFmtId="165" fontId="16" fillId="0" borderId="10" xfId="1" applyFont="1" applyBorder="1" applyAlignment="1">
      <alignment horizontal="left" vertical="center"/>
    </xf>
    <xf numFmtId="165" fontId="8" fillId="6" borderId="1" xfId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horizontal="left" vertical="center" wrapText="1"/>
    </xf>
    <xf numFmtId="165" fontId="21" fillId="0" borderId="13" xfId="1" applyFont="1" applyFill="1" applyBorder="1" applyAlignment="1">
      <alignment horizontal="right" vertical="center"/>
    </xf>
    <xf numFmtId="165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center" vertical="center"/>
    </xf>
    <xf numFmtId="165" fontId="16" fillId="0" borderId="10" xfId="1" applyFont="1" applyBorder="1" applyAlignment="1">
      <alignment vertical="center"/>
    </xf>
    <xf numFmtId="165" fontId="8" fillId="6" borderId="1" xfId="1" applyFont="1" applyFill="1" applyBorder="1" applyAlignment="1">
      <alignment vertical="center"/>
    </xf>
    <xf numFmtId="165" fontId="17" fillId="5" borderId="1" xfId="1" applyFont="1" applyFill="1" applyBorder="1" applyAlignment="1">
      <alignment vertical="center"/>
    </xf>
    <xf numFmtId="165" fontId="6" fillId="0" borderId="0" xfId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center" vertical="center"/>
    </xf>
    <xf numFmtId="165" fontId="8" fillId="0" borderId="0" xfId="1" applyFont="1" applyFill="1" applyBorder="1" applyAlignment="1">
      <alignment vertical="center"/>
    </xf>
    <xf numFmtId="165" fontId="16" fillId="0" borderId="0" xfId="1" applyFont="1" applyFill="1" applyBorder="1" applyAlignment="1">
      <alignment vertical="center"/>
    </xf>
    <xf numFmtId="165" fontId="17" fillId="0" borderId="0" xfId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21" fillId="2" borderId="1" xfId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3" fontId="21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4" fillId="2" borderId="0" xfId="1" applyFont="1" applyFill="1" applyAlignment="1">
      <alignment vertical="center"/>
    </xf>
    <xf numFmtId="165" fontId="2" fillId="2" borderId="0" xfId="1" applyFont="1" applyFill="1" applyBorder="1" applyAlignment="1">
      <alignment vertical="center"/>
    </xf>
    <xf numFmtId="165" fontId="2" fillId="2" borderId="0" xfId="1" applyFont="1" applyFill="1" applyAlignment="1">
      <alignment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8" fillId="3" borderId="18" xfId="1" applyFont="1" applyFill="1" applyBorder="1" applyAlignment="1">
      <alignment horizontal="right" vertical="center"/>
    </xf>
    <xf numFmtId="165" fontId="24" fillId="3" borderId="18" xfId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2" borderId="22" xfId="0" applyNumberFormat="1" applyFont="1" applyFill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vertical="center" wrapText="1"/>
    </xf>
    <xf numFmtId="165" fontId="21" fillId="0" borderId="25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vertical="center" wrapText="1"/>
    </xf>
    <xf numFmtId="165" fontId="21" fillId="0" borderId="3" xfId="0" applyNumberFormat="1" applyFont="1" applyBorder="1" applyAlignment="1">
      <alignment horizontal="right" vertical="center"/>
    </xf>
    <xf numFmtId="165" fontId="9" fillId="2" borderId="2" xfId="0" applyNumberFormat="1" applyFont="1" applyFill="1" applyBorder="1" applyAlignment="1">
      <alignment vertical="center" wrapText="1"/>
    </xf>
    <xf numFmtId="165" fontId="9" fillId="0" borderId="26" xfId="0" applyNumberFormat="1" applyFont="1" applyBorder="1" applyAlignment="1">
      <alignment vertical="center" wrapText="1"/>
    </xf>
    <xf numFmtId="165" fontId="21" fillId="0" borderId="5" xfId="0" applyNumberFormat="1" applyFont="1" applyBorder="1" applyAlignment="1">
      <alignment horizontal="right" vertical="center"/>
    </xf>
    <xf numFmtId="165" fontId="4" fillId="0" borderId="0" xfId="1" applyFont="1" applyFill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2" fillId="0" borderId="0" xfId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7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165" fontId="16" fillId="0" borderId="1" xfId="1" applyFont="1" applyBorder="1" applyAlignment="1">
      <alignment horizontal="left" vertical="center"/>
    </xf>
    <xf numFmtId="165" fontId="16" fillId="0" borderId="10" xfId="1" applyFont="1" applyBorder="1" applyAlignment="1">
      <alignment horizontal="left" vertical="center"/>
    </xf>
    <xf numFmtId="165" fontId="16" fillId="0" borderId="44" xfId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165" fontId="1" fillId="7" borderId="27" xfId="0" applyNumberFormat="1" applyFont="1" applyFill="1" applyBorder="1" applyAlignment="1">
      <alignment horizontal="center" vertical="center" wrapText="1"/>
    </xf>
    <xf numFmtId="165" fontId="1" fillId="7" borderId="28" xfId="0" applyNumberFormat="1" applyFont="1" applyFill="1" applyBorder="1" applyAlignment="1">
      <alignment horizontal="center" vertical="center" wrapText="1"/>
    </xf>
    <xf numFmtId="165" fontId="1" fillId="7" borderId="29" xfId="0" applyNumberFormat="1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49" fontId="1" fillId="7" borderId="27" xfId="0" applyNumberFormat="1" applyFont="1" applyFill="1" applyBorder="1" applyAlignment="1">
      <alignment horizontal="center" vertical="center" wrapText="1"/>
    </xf>
    <xf numFmtId="49" fontId="1" fillId="7" borderId="28" xfId="0" applyNumberFormat="1" applyFont="1" applyFill="1" applyBorder="1" applyAlignment="1">
      <alignment horizontal="center" vertical="center" wrapText="1"/>
    </xf>
    <xf numFmtId="49" fontId="1" fillId="7" borderId="29" xfId="0" applyNumberFormat="1" applyFont="1" applyFill="1" applyBorder="1" applyAlignment="1">
      <alignment horizontal="center" vertical="center" wrapText="1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165" fontId="31" fillId="7" borderId="27" xfId="0" applyNumberFormat="1" applyFont="1" applyFill="1" applyBorder="1" applyAlignment="1">
      <alignment horizontal="center" vertical="center" wrapText="1"/>
    </xf>
    <xf numFmtId="165" fontId="31" fillId="7" borderId="28" xfId="0" applyNumberFormat="1" applyFont="1" applyFill="1" applyBorder="1" applyAlignment="1">
      <alignment horizontal="center" vertical="center" wrapText="1"/>
    </xf>
    <xf numFmtId="165" fontId="31" fillId="7" borderId="29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165" fontId="17" fillId="5" borderId="1" xfId="1" applyFont="1" applyFill="1" applyBorder="1" applyAlignment="1">
      <alignment horizontal="center" vertical="center"/>
    </xf>
    <xf numFmtId="165" fontId="8" fillId="6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165" fontId="32" fillId="0" borderId="1" xfId="1" applyFont="1" applyBorder="1" applyAlignment="1">
      <alignment horizontal="left" vertical="center"/>
    </xf>
    <xf numFmtId="165" fontId="33" fillId="8" borderId="1" xfId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65" fontId="32" fillId="0" borderId="10" xfId="1" applyFont="1" applyBorder="1" applyAlignment="1">
      <alignment horizontal="right" vertical="center"/>
    </xf>
    <xf numFmtId="165" fontId="32" fillId="0" borderId="46" xfId="1" applyFont="1" applyBorder="1" applyAlignment="1">
      <alignment horizontal="right" vertical="center"/>
    </xf>
    <xf numFmtId="0" fontId="12" fillId="8" borderId="0" xfId="0" applyFont="1" applyFill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5" fontId="31" fillId="3" borderId="27" xfId="0" applyNumberFormat="1" applyFont="1" applyFill="1" applyBorder="1" applyAlignment="1">
      <alignment horizontal="center" vertical="center" wrapText="1"/>
    </xf>
    <xf numFmtId="165" fontId="31" fillId="3" borderId="28" xfId="0" applyNumberFormat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165" fontId="15" fillId="0" borderId="1" xfId="1" applyFont="1" applyBorder="1" applyAlignment="1">
      <alignment horizontal="left" vertical="center"/>
    </xf>
    <xf numFmtId="0" fontId="1" fillId="3" borderId="42" xfId="0" applyFont="1" applyFill="1" applyBorder="1" applyAlignment="1">
      <alignment horizontal="center" vertical="center" wrapText="1"/>
    </xf>
    <xf numFmtId="165" fontId="6" fillId="9" borderId="1" xfId="1" applyFont="1" applyFill="1" applyBorder="1" applyAlignment="1">
      <alignment horizontal="left" vertical="center"/>
    </xf>
    <xf numFmtId="165" fontId="8" fillId="3" borderId="47" xfId="0" applyNumberFormat="1" applyFont="1" applyFill="1" applyBorder="1" applyAlignment="1">
      <alignment horizontal="center" vertical="center"/>
    </xf>
    <xf numFmtId="165" fontId="8" fillId="3" borderId="48" xfId="0" applyNumberFormat="1" applyFont="1" applyFill="1" applyBorder="1" applyAlignment="1">
      <alignment horizontal="center" vertical="center"/>
    </xf>
    <xf numFmtId="165" fontId="6" fillId="0" borderId="38" xfId="1" applyFont="1" applyBorder="1" applyAlignment="1">
      <alignment horizontal="center" vertical="center"/>
    </xf>
    <xf numFmtId="165" fontId="6" fillId="0" borderId="40" xfId="1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165" fontId="1" fillId="3" borderId="27" xfId="0" applyNumberFormat="1" applyFont="1" applyFill="1" applyBorder="1" applyAlignment="1">
      <alignment horizontal="center" vertical="center" wrapText="1"/>
    </xf>
    <xf numFmtId="165" fontId="1" fillId="3" borderId="28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5" fontId="15" fillId="0" borderId="10" xfId="1" applyFont="1" applyBorder="1" applyAlignment="1">
      <alignment horizontal="left" vertical="center"/>
    </xf>
    <xf numFmtId="165" fontId="15" fillId="0" borderId="44" xfId="1" applyFont="1" applyBorder="1" applyAlignment="1">
      <alignment horizontal="left" vertical="center"/>
    </xf>
    <xf numFmtId="165" fontId="15" fillId="0" borderId="46" xfId="1" applyFont="1" applyBorder="1" applyAlignment="1">
      <alignment horizontal="left" vertical="center"/>
    </xf>
    <xf numFmtId="165" fontId="13" fillId="9" borderId="1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104775</xdr:rowOff>
    </xdr:from>
    <xdr:to>
      <xdr:col>10</xdr:col>
      <xdr:colOff>104775</xdr:colOff>
      <xdr:row>1</xdr:row>
      <xdr:rowOff>104775</xdr:rowOff>
    </xdr:to>
    <xdr:pic>
      <xdr:nvPicPr>
        <xdr:cNvPr id="4954" name="Imagen 1">
          <a:extLst>
            <a:ext uri="{FF2B5EF4-FFF2-40B4-BE49-F238E27FC236}">
              <a16:creationId xmlns:a16="http://schemas.microsoft.com/office/drawing/2014/main" id="{C692D8A3-8BF1-ED5C-253D-3F816DB32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5525" y="104775"/>
          <a:ext cx="26574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10</xdr:col>
      <xdr:colOff>333375</xdr:colOff>
      <xdr:row>1</xdr:row>
      <xdr:rowOff>9525</xdr:rowOff>
    </xdr:to>
    <xdr:pic>
      <xdr:nvPicPr>
        <xdr:cNvPr id="10460" name="Imagen 1">
          <a:extLst>
            <a:ext uri="{FF2B5EF4-FFF2-40B4-BE49-F238E27FC236}">
              <a16:creationId xmlns:a16="http://schemas.microsoft.com/office/drawing/2014/main" id="{ED6329F7-2759-A4A9-8AA5-038E22DF1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0"/>
          <a:ext cx="28289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145"/>
  <sheetViews>
    <sheetView topLeftCell="A99" zoomScale="70" zoomScaleNormal="70" zoomScaleSheetLayoutView="69" zoomScalePageLayoutView="14" workbookViewId="0">
      <selection activeCell="C122" sqref="C122"/>
    </sheetView>
  </sheetViews>
  <sheetFormatPr defaultRowHeight="12.75"/>
  <cols>
    <col min="1" max="1" width="9.28515625" style="7" customWidth="1"/>
    <col min="2" max="3" width="38.7109375" style="2" customWidth="1"/>
    <col min="4" max="4" width="42.5703125" style="2" customWidth="1"/>
    <col min="5" max="5" width="34.140625" style="4" customWidth="1"/>
    <col min="6" max="6" width="16.7109375" style="2" customWidth="1"/>
    <col min="7" max="7" width="16" style="25" customWidth="1"/>
    <col min="8" max="8" width="16" style="21" customWidth="1"/>
    <col min="9" max="9" width="16" style="42" customWidth="1"/>
    <col min="10" max="17" width="16" style="5" customWidth="1"/>
    <col min="18" max="21" width="16" style="2" customWidth="1"/>
    <col min="22" max="22" width="19.42578125" style="2" bestFit="1" customWidth="1"/>
    <col min="23" max="23" width="14.7109375" style="2" customWidth="1"/>
    <col min="24" max="24" width="17.42578125" style="2" bestFit="1" customWidth="1"/>
    <col min="25" max="25" width="21" style="2" customWidth="1"/>
    <col min="26" max="26" width="17.140625" style="2" customWidth="1"/>
    <col min="27" max="256" width="11.42578125" style="2" customWidth="1"/>
    <col min="257" max="16384" width="9.140625" style="2"/>
  </cols>
  <sheetData>
    <row r="1" spans="1:250" s="6" customFormat="1" ht="117" customHeight="1">
      <c r="A1" s="12"/>
      <c r="B1" s="22"/>
      <c r="C1" s="12"/>
      <c r="D1" s="12"/>
      <c r="E1" s="12"/>
      <c r="F1" s="12"/>
      <c r="G1" s="24"/>
      <c r="H1" s="20"/>
      <c r="I1" s="40"/>
      <c r="J1" s="13"/>
      <c r="K1" s="13"/>
      <c r="L1" s="13"/>
      <c r="M1" s="19"/>
      <c r="R1" s="13"/>
      <c r="S1" s="13"/>
      <c r="T1" s="13"/>
      <c r="U1" s="13"/>
      <c r="V1" s="13"/>
      <c r="W1" s="13"/>
      <c r="X1" s="11"/>
      <c r="Y1" s="11"/>
      <c r="Z1" s="11"/>
      <c r="AA1" s="11"/>
      <c r="AB1" s="11"/>
      <c r="AC1" s="11"/>
      <c r="AD1" s="11"/>
      <c r="AE1" s="11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s="6" customFormat="1" ht="27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8"/>
      <c r="AO2" s="18"/>
      <c r="AP2" s="1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customFormat="1" ht="21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44"/>
      <c r="Y3" s="44"/>
      <c r="Z3" s="44"/>
    </row>
    <row r="4" spans="1:250" customFormat="1" ht="17.25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44"/>
      <c r="Y4" s="44"/>
      <c r="Z4" s="44"/>
    </row>
    <row r="5" spans="1:250" customFormat="1" ht="15.75" thickBot="1">
      <c r="A5" s="138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43"/>
      <c r="Y5" s="43"/>
      <c r="Z5" s="43"/>
    </row>
    <row r="6" spans="1:250" s="3" customFormat="1" ht="41.25" customHeight="1" thickBot="1">
      <c r="A6" s="169" t="s">
        <v>4</v>
      </c>
      <c r="B6" s="183" t="s">
        <v>5</v>
      </c>
      <c r="C6" s="186" t="s">
        <v>6</v>
      </c>
      <c r="D6" s="177" t="s">
        <v>7</v>
      </c>
      <c r="E6" s="180" t="s">
        <v>8</v>
      </c>
      <c r="F6" s="151" t="s">
        <v>9</v>
      </c>
      <c r="G6" s="160" t="s">
        <v>10</v>
      </c>
      <c r="H6" s="163" t="s">
        <v>11</v>
      </c>
      <c r="I6" s="174" t="s">
        <v>12</v>
      </c>
      <c r="J6" s="166" t="s">
        <v>13</v>
      </c>
      <c r="K6" s="167"/>
      <c r="L6" s="167"/>
      <c r="M6" s="167"/>
      <c r="N6" s="167"/>
      <c r="O6" s="167"/>
      <c r="P6" s="167"/>
      <c r="Q6" s="167"/>
      <c r="R6" s="167"/>
      <c r="S6" s="168"/>
      <c r="T6" s="145" t="s">
        <v>14</v>
      </c>
      <c r="U6" s="146"/>
      <c r="V6" s="151" t="s">
        <v>15</v>
      </c>
      <c r="W6" s="151" t="s">
        <v>16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250" s="3" customFormat="1" ht="40.5" customHeight="1">
      <c r="A7" s="170"/>
      <c r="B7" s="184"/>
      <c r="C7" s="178" t="s">
        <v>17</v>
      </c>
      <c r="D7" s="178"/>
      <c r="E7" s="181"/>
      <c r="F7" s="152"/>
      <c r="G7" s="161"/>
      <c r="H7" s="164"/>
      <c r="I7" s="175"/>
      <c r="J7" s="154" t="s">
        <v>18</v>
      </c>
      <c r="K7" s="155"/>
      <c r="L7" s="139" t="s">
        <v>19</v>
      </c>
      <c r="M7" s="141" t="s">
        <v>20</v>
      </c>
      <c r="N7" s="142"/>
      <c r="O7" s="149" t="s">
        <v>21</v>
      </c>
      <c r="P7" s="149" t="s">
        <v>22</v>
      </c>
      <c r="Q7" s="149" t="s">
        <v>23</v>
      </c>
      <c r="R7" s="143" t="s">
        <v>24</v>
      </c>
      <c r="S7" s="152" t="s">
        <v>25</v>
      </c>
      <c r="T7" s="139" t="s">
        <v>26</v>
      </c>
      <c r="U7" s="147" t="s">
        <v>27</v>
      </c>
      <c r="V7" s="152"/>
      <c r="W7" s="15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250" s="3" customFormat="1" ht="69.75" customHeight="1" thickBot="1">
      <c r="A8" s="171"/>
      <c r="B8" s="185"/>
      <c r="C8" s="179"/>
      <c r="D8" s="179"/>
      <c r="E8" s="182"/>
      <c r="F8" s="153"/>
      <c r="G8" s="162"/>
      <c r="H8" s="165"/>
      <c r="I8" s="176"/>
      <c r="J8" s="90" t="s">
        <v>28</v>
      </c>
      <c r="K8" s="91" t="s">
        <v>29</v>
      </c>
      <c r="L8" s="140"/>
      <c r="M8" s="91" t="s">
        <v>30</v>
      </c>
      <c r="N8" s="91" t="s">
        <v>31</v>
      </c>
      <c r="O8" s="150"/>
      <c r="P8" s="150"/>
      <c r="Q8" s="150"/>
      <c r="R8" s="144"/>
      <c r="S8" s="153"/>
      <c r="T8" s="140"/>
      <c r="U8" s="148"/>
      <c r="V8" s="153"/>
      <c r="W8" s="15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250" s="3" customFormat="1" ht="30">
      <c r="A9" s="92">
        <v>1</v>
      </c>
      <c r="B9" s="93" t="s">
        <v>32</v>
      </c>
      <c r="C9" s="94" t="s">
        <v>33</v>
      </c>
      <c r="D9" s="93" t="s">
        <v>34</v>
      </c>
      <c r="E9" s="94" t="s">
        <v>35</v>
      </c>
      <c r="F9" s="95">
        <v>200000</v>
      </c>
      <c r="G9" s="95">
        <v>35911.919999999998</v>
      </c>
      <c r="H9" s="96">
        <v>25</v>
      </c>
      <c r="I9" s="96">
        <v>100</v>
      </c>
      <c r="J9" s="96">
        <f t="shared" ref="J9:J15" si="0">+F9*2.87%</f>
        <v>5740</v>
      </c>
      <c r="K9" s="96">
        <f t="shared" ref="K9:K15" si="1">+F9*7.1%</f>
        <v>14199.999999999998</v>
      </c>
      <c r="L9" s="96">
        <f t="shared" ref="L9:L16" si="2">65050*1.1%</f>
        <v>715.55000000000007</v>
      </c>
      <c r="M9" s="96">
        <f>162625*3.04%</f>
        <v>4943.8</v>
      </c>
      <c r="N9" s="96">
        <f>162625*7.09%</f>
        <v>11530.112500000001</v>
      </c>
      <c r="O9" s="96"/>
      <c r="P9" s="96"/>
      <c r="Q9" s="96"/>
      <c r="R9" s="96">
        <v>0</v>
      </c>
      <c r="S9" s="96">
        <f t="shared" ref="S9:S40" si="3">SUM(J9:R9)</f>
        <v>37129.462500000001</v>
      </c>
      <c r="T9" s="96">
        <f t="shared" ref="T9:T40" si="4">+J9+M9</f>
        <v>10683.8</v>
      </c>
      <c r="U9" s="96">
        <f t="shared" ref="U9:U40" si="5">+K9+L9+N9</f>
        <v>26445.662499999999</v>
      </c>
      <c r="V9" s="96">
        <f>+F9-T9-G9-H9-R9-I9-O9-P9-Q9</f>
        <v>153279.28000000003</v>
      </c>
      <c r="W9" s="97">
        <v>111</v>
      </c>
      <c r="X9" s="6"/>
      <c r="Y9" s="2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250" s="3" customFormat="1" ht="30">
      <c r="A10" s="34">
        <f>A9+1</f>
        <v>2</v>
      </c>
      <c r="B10" s="26" t="s">
        <v>36</v>
      </c>
      <c r="C10" s="27" t="s">
        <v>33</v>
      </c>
      <c r="D10" s="27" t="s">
        <v>37</v>
      </c>
      <c r="E10" s="27" t="s">
        <v>35</v>
      </c>
      <c r="F10" s="29">
        <v>150000</v>
      </c>
      <c r="G10" s="29">
        <v>23866.62</v>
      </c>
      <c r="H10" s="31">
        <v>25</v>
      </c>
      <c r="I10" s="31"/>
      <c r="J10" s="31">
        <f>+F10*2.87%</f>
        <v>4305</v>
      </c>
      <c r="K10" s="31">
        <f t="shared" si="1"/>
        <v>10649.999999999998</v>
      </c>
      <c r="L10" s="31">
        <f t="shared" si="2"/>
        <v>715.55000000000007</v>
      </c>
      <c r="M10" s="31">
        <f>F10*3.04%</f>
        <v>4560</v>
      </c>
      <c r="N10" s="31">
        <f>F10*7.09%</f>
        <v>10635</v>
      </c>
      <c r="O10" s="31"/>
      <c r="P10" s="31"/>
      <c r="Q10" s="31"/>
      <c r="R10" s="31">
        <v>0</v>
      </c>
      <c r="S10" s="31">
        <f t="shared" si="3"/>
        <v>30865.549999999996</v>
      </c>
      <c r="T10" s="31">
        <f t="shared" si="4"/>
        <v>8865</v>
      </c>
      <c r="U10" s="31">
        <f t="shared" si="5"/>
        <v>22000.549999999996</v>
      </c>
      <c r="V10" s="96">
        <f t="shared" ref="V10:V76" si="6">+F10-T10-G10-H10-R10-I10-O10-P10-Q10</f>
        <v>117243.38</v>
      </c>
      <c r="W10" s="35">
        <v>111</v>
      </c>
      <c r="X10" s="6"/>
      <c r="Y10" s="28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250" s="3" customFormat="1" ht="30">
      <c r="A11" s="34">
        <f>A10+1</f>
        <v>3</v>
      </c>
      <c r="B11" s="26" t="s">
        <v>38</v>
      </c>
      <c r="C11" s="27" t="s">
        <v>33</v>
      </c>
      <c r="D11" s="27" t="s">
        <v>39</v>
      </c>
      <c r="E11" s="27" t="s">
        <v>40</v>
      </c>
      <c r="F11" s="29">
        <v>28000</v>
      </c>
      <c r="G11" s="29"/>
      <c r="H11" s="31">
        <v>25</v>
      </c>
      <c r="I11" s="31"/>
      <c r="J11" s="31">
        <f>+F11*2.87%</f>
        <v>803.6</v>
      </c>
      <c r="K11" s="31">
        <f>+F11*7.1%</f>
        <v>1987.9999999999998</v>
      </c>
      <c r="L11" s="31">
        <f>+F11*1.1%</f>
        <v>308.00000000000006</v>
      </c>
      <c r="M11" s="31">
        <f>+F11*3.04%</f>
        <v>851.2</v>
      </c>
      <c r="N11" s="31">
        <f>+F11*7.09%</f>
        <v>1985.2</v>
      </c>
      <c r="O11" s="31"/>
      <c r="P11" s="31"/>
      <c r="Q11" s="31"/>
      <c r="R11" s="31">
        <v>0</v>
      </c>
      <c r="S11" s="31">
        <f t="shared" si="3"/>
        <v>5936</v>
      </c>
      <c r="T11" s="31">
        <f t="shared" si="4"/>
        <v>1654.8000000000002</v>
      </c>
      <c r="U11" s="31">
        <f t="shared" si="5"/>
        <v>4281.2</v>
      </c>
      <c r="V11" s="96">
        <f t="shared" si="6"/>
        <v>26320.2</v>
      </c>
      <c r="W11" s="35">
        <v>111</v>
      </c>
      <c r="X11" s="6"/>
      <c r="Y11" s="28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250" s="3" customFormat="1" ht="30">
      <c r="A12" s="34">
        <f t="shared" ref="A12:A76" si="7">A11+1</f>
        <v>4</v>
      </c>
      <c r="B12" s="26" t="s">
        <v>41</v>
      </c>
      <c r="C12" s="27" t="s">
        <v>33</v>
      </c>
      <c r="D12" s="27" t="s">
        <v>42</v>
      </c>
      <c r="E12" s="27" t="s">
        <v>43</v>
      </c>
      <c r="F12" s="29">
        <v>146121.87</v>
      </c>
      <c r="G12" s="29">
        <v>22954.39</v>
      </c>
      <c r="H12" s="31">
        <v>25</v>
      </c>
      <c r="I12" s="31">
        <v>100</v>
      </c>
      <c r="J12" s="31">
        <f t="shared" si="0"/>
        <v>4193.6976690000001</v>
      </c>
      <c r="K12" s="31">
        <f t="shared" si="1"/>
        <v>10374.652769999999</v>
      </c>
      <c r="L12" s="31">
        <f t="shared" si="2"/>
        <v>715.55000000000007</v>
      </c>
      <c r="M12" s="31">
        <f>+F12*3.04%</f>
        <v>4442.1048479999999</v>
      </c>
      <c r="N12" s="31">
        <f>+F12*7.09%</f>
        <v>10360.040583</v>
      </c>
      <c r="O12" s="31"/>
      <c r="P12" s="31"/>
      <c r="Q12" s="31"/>
      <c r="R12" s="31"/>
      <c r="S12" s="31">
        <f t="shared" si="3"/>
        <v>30086.045869999994</v>
      </c>
      <c r="T12" s="31">
        <f t="shared" si="4"/>
        <v>8635.8025170000001</v>
      </c>
      <c r="U12" s="31">
        <f t="shared" si="5"/>
        <v>21450.243352999998</v>
      </c>
      <c r="V12" s="96">
        <f t="shared" si="6"/>
        <v>114406.67748299999</v>
      </c>
      <c r="W12" s="35">
        <v>111</v>
      </c>
      <c r="X12" s="6"/>
      <c r="Y12" s="28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250" s="3" customFormat="1" ht="18">
      <c r="A13" s="34">
        <f t="shared" si="7"/>
        <v>5</v>
      </c>
      <c r="B13" s="26" t="s">
        <v>44</v>
      </c>
      <c r="C13" s="27" t="s">
        <v>33</v>
      </c>
      <c r="D13" s="26" t="s">
        <v>45</v>
      </c>
      <c r="E13" s="27" t="s">
        <v>43</v>
      </c>
      <c r="F13" s="29">
        <v>180000</v>
      </c>
      <c r="G13" s="29">
        <v>30717.89</v>
      </c>
      <c r="H13" s="31">
        <v>25</v>
      </c>
      <c r="I13" s="31">
        <v>100</v>
      </c>
      <c r="J13" s="31">
        <f t="shared" si="0"/>
        <v>5166</v>
      </c>
      <c r="K13" s="31">
        <f t="shared" si="1"/>
        <v>12779.999999999998</v>
      </c>
      <c r="L13" s="31">
        <f t="shared" si="2"/>
        <v>715.55000000000007</v>
      </c>
      <c r="M13" s="31">
        <f>162625*3.04%</f>
        <v>4943.8</v>
      </c>
      <c r="N13" s="31">
        <f>162625*7.09%</f>
        <v>11530.112500000001</v>
      </c>
      <c r="O13" s="31"/>
      <c r="P13" s="31"/>
      <c r="Q13" s="31"/>
      <c r="R13" s="31">
        <v>1350.12</v>
      </c>
      <c r="S13" s="31">
        <f t="shared" si="3"/>
        <v>36485.582500000004</v>
      </c>
      <c r="T13" s="31">
        <f t="shared" si="4"/>
        <v>10109.799999999999</v>
      </c>
      <c r="U13" s="31">
        <f t="shared" si="5"/>
        <v>25025.662499999999</v>
      </c>
      <c r="V13" s="96">
        <f t="shared" si="6"/>
        <v>137697.19</v>
      </c>
      <c r="W13" s="35">
        <v>111</v>
      </c>
      <c r="X13" s="6"/>
      <c r="Y13" s="28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250" s="3" customFormat="1" ht="18">
      <c r="A14" s="34">
        <f t="shared" si="7"/>
        <v>6</v>
      </c>
      <c r="B14" s="26" t="s">
        <v>46</v>
      </c>
      <c r="C14" s="27" t="s">
        <v>33</v>
      </c>
      <c r="D14" s="27" t="s">
        <v>47</v>
      </c>
      <c r="E14" s="27" t="s">
        <v>43</v>
      </c>
      <c r="F14" s="29">
        <v>129000</v>
      </c>
      <c r="G14" s="29">
        <v>18926.89</v>
      </c>
      <c r="H14" s="31">
        <v>25</v>
      </c>
      <c r="I14" s="31">
        <v>100</v>
      </c>
      <c r="J14" s="31">
        <f>+F14*2.87%</f>
        <v>3702.3</v>
      </c>
      <c r="K14" s="31">
        <f>+F14*7.1%</f>
        <v>9159</v>
      </c>
      <c r="L14" s="31">
        <f t="shared" si="2"/>
        <v>715.55000000000007</v>
      </c>
      <c r="M14" s="31">
        <f>+F14*3.04%</f>
        <v>3921.6</v>
      </c>
      <c r="N14" s="31">
        <f t="shared" ref="N14:N20" si="8">+F14*7.09%</f>
        <v>9146.1</v>
      </c>
      <c r="O14" s="31"/>
      <c r="P14" s="31"/>
      <c r="Q14" s="31"/>
      <c r="R14" s="31"/>
      <c r="S14" s="31">
        <f t="shared" si="3"/>
        <v>26644.549999999996</v>
      </c>
      <c r="T14" s="31">
        <f t="shared" si="4"/>
        <v>7623.9</v>
      </c>
      <c r="U14" s="31">
        <f t="shared" si="5"/>
        <v>19020.650000000001</v>
      </c>
      <c r="V14" s="96">
        <f t="shared" si="6"/>
        <v>102324.21</v>
      </c>
      <c r="W14" s="35">
        <v>111</v>
      </c>
      <c r="X14" s="6"/>
      <c r="Y14" s="28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250" s="3" customFormat="1" ht="30">
      <c r="A15" s="34">
        <f t="shared" si="7"/>
        <v>7</v>
      </c>
      <c r="B15" s="26" t="s">
        <v>48</v>
      </c>
      <c r="C15" s="27" t="s">
        <v>33</v>
      </c>
      <c r="D15" s="26" t="s">
        <v>49</v>
      </c>
      <c r="E15" s="27" t="s">
        <v>40</v>
      </c>
      <c r="F15" s="29">
        <v>80397.039999999994</v>
      </c>
      <c r="G15" s="29">
        <v>7494.26</v>
      </c>
      <c r="H15" s="31">
        <v>25</v>
      </c>
      <c r="I15" s="31">
        <v>100</v>
      </c>
      <c r="J15" s="31">
        <f t="shared" si="0"/>
        <v>2307.3950479999999</v>
      </c>
      <c r="K15" s="31">
        <f t="shared" si="1"/>
        <v>5708.1898399999991</v>
      </c>
      <c r="L15" s="31">
        <f t="shared" si="2"/>
        <v>715.55000000000007</v>
      </c>
      <c r="M15" s="31">
        <f>+F15*3.04%</f>
        <v>2444.0700159999997</v>
      </c>
      <c r="N15" s="31">
        <f t="shared" si="8"/>
        <v>5700.1501360000002</v>
      </c>
      <c r="O15" s="31"/>
      <c r="P15" s="31"/>
      <c r="Q15" s="31"/>
      <c r="R15" s="31">
        <v>0</v>
      </c>
      <c r="S15" s="31">
        <f t="shared" si="3"/>
        <v>16875.355039999999</v>
      </c>
      <c r="T15" s="31">
        <f t="shared" si="4"/>
        <v>4751.465064</v>
      </c>
      <c r="U15" s="31">
        <f t="shared" si="5"/>
        <v>12123.889975999999</v>
      </c>
      <c r="V15" s="96">
        <f t="shared" si="6"/>
        <v>68026.314935999995</v>
      </c>
      <c r="W15" s="35">
        <v>111</v>
      </c>
      <c r="X15" s="6"/>
      <c r="Y15" s="28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250" s="3" customFormat="1" ht="30">
      <c r="A16" s="34">
        <f t="shared" si="7"/>
        <v>8</v>
      </c>
      <c r="B16" s="26" t="s">
        <v>50</v>
      </c>
      <c r="C16" s="27" t="s">
        <v>51</v>
      </c>
      <c r="D16" s="26" t="s">
        <v>52</v>
      </c>
      <c r="E16" s="27" t="s">
        <v>40</v>
      </c>
      <c r="F16" s="29">
        <v>90000</v>
      </c>
      <c r="G16" s="29">
        <v>9753.1200000000008</v>
      </c>
      <c r="H16" s="31">
        <v>25</v>
      </c>
      <c r="I16" s="31"/>
      <c r="J16" s="31">
        <f t="shared" ref="J16:J21" si="9">+F16*2.87%</f>
        <v>2583</v>
      </c>
      <c r="K16" s="31">
        <f t="shared" ref="K16:K21" si="10">+F16*7.1%</f>
        <v>6389.9999999999991</v>
      </c>
      <c r="L16" s="31">
        <f t="shared" si="2"/>
        <v>715.55000000000007</v>
      </c>
      <c r="M16" s="31">
        <f>+F16*3.04%</f>
        <v>2736</v>
      </c>
      <c r="N16" s="31">
        <f t="shared" si="8"/>
        <v>6381</v>
      </c>
      <c r="O16" s="31"/>
      <c r="P16" s="31"/>
      <c r="Q16" s="31"/>
      <c r="R16" s="31">
        <v>0</v>
      </c>
      <c r="S16" s="31">
        <f t="shared" si="3"/>
        <v>18805.55</v>
      </c>
      <c r="T16" s="31">
        <f t="shared" si="4"/>
        <v>5319</v>
      </c>
      <c r="U16" s="31">
        <f t="shared" si="5"/>
        <v>13486.55</v>
      </c>
      <c r="V16" s="96">
        <f t="shared" si="6"/>
        <v>74902.880000000005</v>
      </c>
      <c r="W16" s="35">
        <v>111</v>
      </c>
      <c r="X16" s="6"/>
      <c r="Y16" s="28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3" customFormat="1" ht="30">
      <c r="A17" s="34">
        <f t="shared" si="7"/>
        <v>9</v>
      </c>
      <c r="B17" s="26" t="s">
        <v>53</v>
      </c>
      <c r="C17" s="27" t="s">
        <v>51</v>
      </c>
      <c r="D17" s="26" t="s">
        <v>54</v>
      </c>
      <c r="E17" s="27" t="s">
        <v>43</v>
      </c>
      <c r="F17" s="29">
        <v>50000</v>
      </c>
      <c r="G17" s="29">
        <v>1854</v>
      </c>
      <c r="H17" s="31">
        <v>25</v>
      </c>
      <c r="I17" s="31">
        <v>100</v>
      </c>
      <c r="J17" s="31">
        <f t="shared" si="9"/>
        <v>1435</v>
      </c>
      <c r="K17" s="31">
        <f t="shared" si="10"/>
        <v>3549.9999999999995</v>
      </c>
      <c r="L17" s="31">
        <f>F17*1.1%</f>
        <v>550</v>
      </c>
      <c r="M17" s="31">
        <f>F17*3.04%</f>
        <v>1520</v>
      </c>
      <c r="N17" s="31">
        <f t="shared" si="8"/>
        <v>3545.0000000000005</v>
      </c>
      <c r="O17" s="31"/>
      <c r="P17" s="31"/>
      <c r="Q17" s="31"/>
      <c r="R17" s="31"/>
      <c r="S17" s="31">
        <f t="shared" si="3"/>
        <v>10600</v>
      </c>
      <c r="T17" s="31">
        <f t="shared" si="4"/>
        <v>2955</v>
      </c>
      <c r="U17" s="31">
        <f t="shared" si="5"/>
        <v>7645</v>
      </c>
      <c r="V17" s="96">
        <f t="shared" si="6"/>
        <v>45066</v>
      </c>
      <c r="W17" s="35">
        <v>111</v>
      </c>
      <c r="X17" s="6"/>
      <c r="Y17" s="28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3" customFormat="1" ht="30">
      <c r="A18" s="34">
        <f t="shared" si="7"/>
        <v>10</v>
      </c>
      <c r="B18" s="26" t="s">
        <v>55</v>
      </c>
      <c r="C18" s="27" t="s">
        <v>51</v>
      </c>
      <c r="D18" s="26" t="s">
        <v>56</v>
      </c>
      <c r="E18" s="27" t="s">
        <v>40</v>
      </c>
      <c r="F18" s="29">
        <v>34153.360000000001</v>
      </c>
      <c r="G18" s="29">
        <v>0</v>
      </c>
      <c r="H18" s="31">
        <v>25</v>
      </c>
      <c r="I18" s="31">
        <v>100</v>
      </c>
      <c r="J18" s="31">
        <f t="shared" si="9"/>
        <v>980.20143199999995</v>
      </c>
      <c r="K18" s="31">
        <f t="shared" si="10"/>
        <v>2424.8885599999999</v>
      </c>
      <c r="L18" s="31">
        <f>+F18*1.1%</f>
        <v>375.68696000000006</v>
      </c>
      <c r="M18" s="31">
        <f t="shared" ref="M18:M29" si="11">+F18*3.04%</f>
        <v>1038.262144</v>
      </c>
      <c r="N18" s="31">
        <f t="shared" si="8"/>
        <v>2421.4732240000003</v>
      </c>
      <c r="O18" s="31"/>
      <c r="P18" s="31"/>
      <c r="Q18" s="31"/>
      <c r="R18" s="31">
        <v>1350.12</v>
      </c>
      <c r="S18" s="31">
        <f t="shared" si="3"/>
        <v>8590.6323200000006</v>
      </c>
      <c r="T18" s="31">
        <f t="shared" si="4"/>
        <v>2018.4635760000001</v>
      </c>
      <c r="U18" s="31">
        <f t="shared" si="5"/>
        <v>5222.0487439999997</v>
      </c>
      <c r="V18" s="96">
        <f t="shared" si="6"/>
        <v>30659.776424</v>
      </c>
      <c r="W18" s="35">
        <v>111</v>
      </c>
      <c r="X18" s="6"/>
      <c r="Y18" s="28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3" customFormat="1" ht="18">
      <c r="A19" s="34">
        <f t="shared" si="7"/>
        <v>11</v>
      </c>
      <c r="B19" s="26" t="s">
        <v>57</v>
      </c>
      <c r="C19" s="27" t="s">
        <v>51</v>
      </c>
      <c r="D19" s="26" t="s">
        <v>58</v>
      </c>
      <c r="E19" s="27" t="s">
        <v>40</v>
      </c>
      <c r="F19" s="29">
        <v>50700</v>
      </c>
      <c r="G19" s="29">
        <v>1952.79</v>
      </c>
      <c r="H19" s="31">
        <v>25</v>
      </c>
      <c r="I19" s="31">
        <v>100</v>
      </c>
      <c r="J19" s="31">
        <f t="shared" si="9"/>
        <v>1455.09</v>
      </c>
      <c r="K19" s="31">
        <f t="shared" si="10"/>
        <v>3599.7</v>
      </c>
      <c r="L19" s="31">
        <f>+F19*1.1%</f>
        <v>557.70000000000005</v>
      </c>
      <c r="M19" s="31">
        <f t="shared" si="11"/>
        <v>1541.28</v>
      </c>
      <c r="N19" s="31">
        <f t="shared" si="8"/>
        <v>3594.63</v>
      </c>
      <c r="O19" s="31"/>
      <c r="P19" s="31"/>
      <c r="Q19" s="31">
        <v>1000</v>
      </c>
      <c r="R19" s="31"/>
      <c r="S19" s="31">
        <f t="shared" si="3"/>
        <v>11748.4</v>
      </c>
      <c r="T19" s="31">
        <f t="shared" si="4"/>
        <v>2996.37</v>
      </c>
      <c r="U19" s="31">
        <f t="shared" si="5"/>
        <v>7752.03</v>
      </c>
      <c r="V19" s="96">
        <f t="shared" si="6"/>
        <v>44625.84</v>
      </c>
      <c r="W19" s="35">
        <v>111</v>
      </c>
      <c r="X19" s="6"/>
      <c r="Y19" s="28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3" customFormat="1" ht="18">
      <c r="A20" s="34">
        <f t="shared" si="7"/>
        <v>12</v>
      </c>
      <c r="B20" s="26" t="s">
        <v>59</v>
      </c>
      <c r="C20" s="27" t="s">
        <v>51</v>
      </c>
      <c r="D20" s="26" t="s">
        <v>60</v>
      </c>
      <c r="E20" s="27" t="s">
        <v>40</v>
      </c>
      <c r="F20" s="29">
        <v>33000</v>
      </c>
      <c r="G20" s="29"/>
      <c r="H20" s="31">
        <v>25</v>
      </c>
      <c r="I20" s="31">
        <v>100</v>
      </c>
      <c r="J20" s="31">
        <f t="shared" si="9"/>
        <v>947.1</v>
      </c>
      <c r="K20" s="31">
        <f t="shared" si="10"/>
        <v>2343</v>
      </c>
      <c r="L20" s="31">
        <f>+F20*1.1%</f>
        <v>363.00000000000006</v>
      </c>
      <c r="M20" s="31">
        <f>+F20*3.04%</f>
        <v>1003.2</v>
      </c>
      <c r="N20" s="31">
        <f t="shared" si="8"/>
        <v>2339.7000000000003</v>
      </c>
      <c r="O20" s="31"/>
      <c r="P20" s="31"/>
      <c r="Q20" s="31"/>
      <c r="R20" s="31"/>
      <c r="S20" s="31">
        <f t="shared" si="3"/>
        <v>6996</v>
      </c>
      <c r="T20" s="31">
        <f t="shared" si="4"/>
        <v>1950.3000000000002</v>
      </c>
      <c r="U20" s="31">
        <f t="shared" si="5"/>
        <v>5045.7000000000007</v>
      </c>
      <c r="V20" s="96">
        <f t="shared" si="6"/>
        <v>30924.7</v>
      </c>
      <c r="W20" s="35">
        <v>111</v>
      </c>
      <c r="X20" s="6"/>
      <c r="Y20" s="28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3" customFormat="1" ht="30">
      <c r="A21" s="34">
        <f t="shared" si="7"/>
        <v>13</v>
      </c>
      <c r="B21" s="26" t="s">
        <v>61</v>
      </c>
      <c r="C21" s="27" t="s">
        <v>51</v>
      </c>
      <c r="D21" s="26" t="s">
        <v>62</v>
      </c>
      <c r="E21" s="27" t="s">
        <v>40</v>
      </c>
      <c r="F21" s="29">
        <v>30000</v>
      </c>
      <c r="G21" s="29"/>
      <c r="H21" s="31">
        <v>25</v>
      </c>
      <c r="I21" s="31"/>
      <c r="J21" s="31">
        <f t="shared" si="9"/>
        <v>861</v>
      </c>
      <c r="K21" s="31">
        <f t="shared" si="10"/>
        <v>2130</v>
      </c>
      <c r="L21" s="31">
        <f>+F21*1.1%</f>
        <v>330.00000000000006</v>
      </c>
      <c r="M21" s="31">
        <f>+F21*3.04%</f>
        <v>912</v>
      </c>
      <c r="N21" s="31">
        <f>+F21*7.09%</f>
        <v>2127</v>
      </c>
      <c r="O21" s="31"/>
      <c r="P21" s="31"/>
      <c r="Q21" s="31"/>
      <c r="R21" s="31"/>
      <c r="S21" s="31">
        <f t="shared" si="3"/>
        <v>6360</v>
      </c>
      <c r="T21" s="31">
        <f t="shared" si="4"/>
        <v>1773</v>
      </c>
      <c r="U21" s="31">
        <f t="shared" si="5"/>
        <v>4587</v>
      </c>
      <c r="V21" s="96">
        <f t="shared" si="6"/>
        <v>28202</v>
      </c>
      <c r="W21" s="35">
        <v>111</v>
      </c>
      <c r="X21" s="6"/>
      <c r="Y21" s="28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3" customFormat="1" ht="30">
      <c r="A22" s="34">
        <f t="shared" si="7"/>
        <v>14</v>
      </c>
      <c r="B22" s="26" t="s">
        <v>63</v>
      </c>
      <c r="C22" s="27" t="s">
        <v>64</v>
      </c>
      <c r="D22" s="26" t="s">
        <v>65</v>
      </c>
      <c r="E22" s="27" t="s">
        <v>40</v>
      </c>
      <c r="F22" s="29">
        <v>80000</v>
      </c>
      <c r="G22" s="29">
        <v>7063.34</v>
      </c>
      <c r="H22" s="31">
        <v>25</v>
      </c>
      <c r="I22" s="31">
        <v>100</v>
      </c>
      <c r="J22" s="31">
        <f t="shared" ref="J22:J52" si="12">+F22*2.87%</f>
        <v>2296</v>
      </c>
      <c r="K22" s="31">
        <f t="shared" ref="K22:K52" si="13">+F22*7.1%</f>
        <v>5679.9999999999991</v>
      </c>
      <c r="L22" s="31">
        <f>65050*1.1%</f>
        <v>715.55000000000007</v>
      </c>
      <c r="M22" s="31">
        <f t="shared" si="11"/>
        <v>2432</v>
      </c>
      <c r="N22" s="31">
        <f t="shared" ref="N22:N29" si="14">+F22*7.09%</f>
        <v>5672</v>
      </c>
      <c r="O22" s="31"/>
      <c r="P22" s="31"/>
      <c r="Q22" s="31"/>
      <c r="R22" s="31">
        <v>1350.12</v>
      </c>
      <c r="S22" s="31">
        <f t="shared" si="3"/>
        <v>18145.669999999998</v>
      </c>
      <c r="T22" s="31">
        <f t="shared" si="4"/>
        <v>4728</v>
      </c>
      <c r="U22" s="31">
        <f t="shared" si="5"/>
        <v>12067.55</v>
      </c>
      <c r="V22" s="96">
        <f t="shared" si="6"/>
        <v>66733.540000000008</v>
      </c>
      <c r="W22" s="35">
        <v>111</v>
      </c>
      <c r="X22" s="6"/>
      <c r="Y22" s="28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3" customFormat="1" ht="30">
      <c r="A23" s="34">
        <f t="shared" si="7"/>
        <v>15</v>
      </c>
      <c r="B23" s="26" t="s">
        <v>66</v>
      </c>
      <c r="C23" s="27" t="s">
        <v>64</v>
      </c>
      <c r="D23" s="26" t="s">
        <v>67</v>
      </c>
      <c r="E23" s="27" t="s">
        <v>40</v>
      </c>
      <c r="F23" s="29">
        <v>40000</v>
      </c>
      <c r="G23" s="29">
        <v>442.65</v>
      </c>
      <c r="H23" s="31">
        <v>25</v>
      </c>
      <c r="I23" s="31">
        <v>100</v>
      </c>
      <c r="J23" s="31">
        <f t="shared" si="12"/>
        <v>1148</v>
      </c>
      <c r="K23" s="31">
        <f t="shared" si="13"/>
        <v>2839.9999999999995</v>
      </c>
      <c r="L23" s="31">
        <f>+F23*1.1%</f>
        <v>440.00000000000006</v>
      </c>
      <c r="M23" s="31">
        <f t="shared" si="11"/>
        <v>1216</v>
      </c>
      <c r="N23" s="31">
        <f t="shared" si="14"/>
        <v>2836</v>
      </c>
      <c r="O23" s="31"/>
      <c r="P23" s="31"/>
      <c r="Q23" s="31"/>
      <c r="R23" s="31">
        <v>0</v>
      </c>
      <c r="S23" s="31">
        <f t="shared" si="3"/>
        <v>8480</v>
      </c>
      <c r="T23" s="31">
        <f t="shared" si="4"/>
        <v>2364</v>
      </c>
      <c r="U23" s="31">
        <f t="shared" si="5"/>
        <v>6116</v>
      </c>
      <c r="V23" s="96">
        <f t="shared" si="6"/>
        <v>37068.35</v>
      </c>
      <c r="W23" s="35">
        <v>111</v>
      </c>
      <c r="X23" s="6"/>
      <c r="Y23" s="28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3" customFormat="1" ht="30">
      <c r="A24" s="34">
        <f t="shared" si="7"/>
        <v>16</v>
      </c>
      <c r="B24" s="26" t="s">
        <v>68</v>
      </c>
      <c r="C24" s="27" t="s">
        <v>64</v>
      </c>
      <c r="D24" s="26" t="s">
        <v>69</v>
      </c>
      <c r="E24" s="27" t="s">
        <v>40</v>
      </c>
      <c r="F24" s="29">
        <v>90081.87</v>
      </c>
      <c r="G24" s="29">
        <v>9434.85</v>
      </c>
      <c r="H24" s="31">
        <v>25</v>
      </c>
      <c r="I24" s="31">
        <v>100</v>
      </c>
      <c r="J24" s="31">
        <f t="shared" si="12"/>
        <v>2585.3496689999997</v>
      </c>
      <c r="K24" s="31">
        <f t="shared" si="13"/>
        <v>6395.8127699999995</v>
      </c>
      <c r="L24" s="31">
        <f>65050*1.1%</f>
        <v>715.55000000000007</v>
      </c>
      <c r="M24" s="31">
        <f t="shared" si="11"/>
        <v>2738.488848</v>
      </c>
      <c r="N24" s="31">
        <f t="shared" si="14"/>
        <v>6386.8045830000001</v>
      </c>
      <c r="O24" s="31"/>
      <c r="P24" s="31"/>
      <c r="Q24" s="31"/>
      <c r="R24" s="31">
        <v>1350.12</v>
      </c>
      <c r="S24" s="31">
        <f t="shared" si="3"/>
        <v>20172.12587</v>
      </c>
      <c r="T24" s="31">
        <f t="shared" si="4"/>
        <v>5323.8385170000001</v>
      </c>
      <c r="U24" s="31">
        <f t="shared" si="5"/>
        <v>13498.167353000001</v>
      </c>
      <c r="V24" s="96">
        <f t="shared" si="6"/>
        <v>73848.061482999998</v>
      </c>
      <c r="W24" s="35">
        <v>111</v>
      </c>
      <c r="X24" s="6"/>
      <c r="Y24" s="28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3" customFormat="1" ht="30">
      <c r="A25" s="34">
        <f t="shared" si="7"/>
        <v>17</v>
      </c>
      <c r="B25" s="26" t="s">
        <v>70</v>
      </c>
      <c r="C25" s="27" t="s">
        <v>71</v>
      </c>
      <c r="D25" s="26" t="s">
        <v>72</v>
      </c>
      <c r="E25" s="27" t="s">
        <v>40</v>
      </c>
      <c r="F25" s="29">
        <v>56200</v>
      </c>
      <c r="G25" s="29">
        <v>2324</v>
      </c>
      <c r="H25" s="31">
        <v>25</v>
      </c>
      <c r="I25" s="31">
        <v>100</v>
      </c>
      <c r="J25" s="31">
        <f t="shared" si="12"/>
        <v>1612.94</v>
      </c>
      <c r="K25" s="31">
        <f t="shared" si="13"/>
        <v>3990.2</v>
      </c>
      <c r="L25" s="31">
        <f>F25*1.1%</f>
        <v>618.20000000000005</v>
      </c>
      <c r="M25" s="31">
        <f t="shared" si="11"/>
        <v>1708.48</v>
      </c>
      <c r="N25" s="31">
        <f t="shared" si="14"/>
        <v>3984.5800000000004</v>
      </c>
      <c r="O25" s="31"/>
      <c r="P25" s="31"/>
      <c r="Q25" s="31"/>
      <c r="R25" s="31">
        <v>2700.24</v>
      </c>
      <c r="S25" s="31">
        <f t="shared" si="3"/>
        <v>14614.64</v>
      </c>
      <c r="T25" s="31">
        <f t="shared" si="4"/>
        <v>3321.42</v>
      </c>
      <c r="U25" s="31">
        <f t="shared" si="5"/>
        <v>8592.98</v>
      </c>
      <c r="V25" s="96">
        <f t="shared" si="6"/>
        <v>47729.340000000004</v>
      </c>
      <c r="W25" s="35">
        <v>111</v>
      </c>
      <c r="X25" s="6"/>
      <c r="Y25" s="28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3" customFormat="1" ht="30">
      <c r="A26" s="34">
        <f t="shared" si="7"/>
        <v>18</v>
      </c>
      <c r="B26" s="26" t="s">
        <v>73</v>
      </c>
      <c r="C26" s="27" t="s">
        <v>74</v>
      </c>
      <c r="D26" s="26" t="s">
        <v>75</v>
      </c>
      <c r="E26" s="27" t="s">
        <v>40</v>
      </c>
      <c r="F26" s="29">
        <v>44824.05</v>
      </c>
      <c r="G26" s="29">
        <v>1123.49</v>
      </c>
      <c r="H26" s="31">
        <v>25</v>
      </c>
      <c r="I26" s="31">
        <v>100</v>
      </c>
      <c r="J26" s="31">
        <f t="shared" si="12"/>
        <v>1286.450235</v>
      </c>
      <c r="K26" s="31">
        <f t="shared" si="13"/>
        <v>3182.5075499999998</v>
      </c>
      <c r="L26" s="31">
        <f>+F26*1.1%</f>
        <v>493.06455000000005</v>
      </c>
      <c r="M26" s="31">
        <f t="shared" si="11"/>
        <v>1362.65112</v>
      </c>
      <c r="N26" s="31">
        <f t="shared" si="14"/>
        <v>3178.0251450000005</v>
      </c>
      <c r="O26" s="31"/>
      <c r="P26" s="31"/>
      <c r="Q26" s="31"/>
      <c r="R26" s="31">
        <v>0</v>
      </c>
      <c r="S26" s="31">
        <f t="shared" si="3"/>
        <v>9502.6985999999997</v>
      </c>
      <c r="T26" s="31">
        <f t="shared" si="4"/>
        <v>2649.1013549999998</v>
      </c>
      <c r="U26" s="31">
        <f t="shared" si="5"/>
        <v>6853.5972450000008</v>
      </c>
      <c r="V26" s="96">
        <f t="shared" si="6"/>
        <v>40926.458645000006</v>
      </c>
      <c r="W26" s="35">
        <v>111</v>
      </c>
      <c r="X26" s="6"/>
      <c r="Y26" s="28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3" customFormat="1" ht="45">
      <c r="A27" s="34">
        <f t="shared" si="7"/>
        <v>19</v>
      </c>
      <c r="B27" s="26" t="s">
        <v>76</v>
      </c>
      <c r="C27" s="27" t="s">
        <v>74</v>
      </c>
      <c r="D27" s="26" t="s">
        <v>77</v>
      </c>
      <c r="E27" s="27" t="s">
        <v>40</v>
      </c>
      <c r="F27" s="29">
        <v>50000</v>
      </c>
      <c r="G27" s="29">
        <v>1854</v>
      </c>
      <c r="H27" s="31">
        <v>25</v>
      </c>
      <c r="I27" s="31">
        <v>100</v>
      </c>
      <c r="J27" s="31">
        <f t="shared" si="12"/>
        <v>1435</v>
      </c>
      <c r="K27" s="31">
        <f t="shared" si="13"/>
        <v>3549.9999999999995</v>
      </c>
      <c r="L27" s="31">
        <f>+F27*1.1%</f>
        <v>550</v>
      </c>
      <c r="M27" s="31">
        <f t="shared" si="11"/>
        <v>1520</v>
      </c>
      <c r="N27" s="31">
        <f t="shared" si="14"/>
        <v>3545.0000000000005</v>
      </c>
      <c r="O27" s="31"/>
      <c r="P27" s="31"/>
      <c r="Q27" s="31"/>
      <c r="R27" s="31">
        <v>0</v>
      </c>
      <c r="S27" s="31">
        <f t="shared" si="3"/>
        <v>10600</v>
      </c>
      <c r="T27" s="31">
        <f t="shared" si="4"/>
        <v>2955</v>
      </c>
      <c r="U27" s="31">
        <f t="shared" si="5"/>
        <v>7645</v>
      </c>
      <c r="V27" s="96">
        <f t="shared" si="6"/>
        <v>45066</v>
      </c>
      <c r="W27" s="35">
        <v>111</v>
      </c>
      <c r="X27" s="6"/>
      <c r="Y27" s="2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3" customFormat="1" ht="30">
      <c r="A28" s="34">
        <f t="shared" si="7"/>
        <v>20</v>
      </c>
      <c r="B28" s="26" t="s">
        <v>78</v>
      </c>
      <c r="C28" s="27" t="s">
        <v>74</v>
      </c>
      <c r="D28" s="26" t="s">
        <v>79</v>
      </c>
      <c r="E28" s="27" t="s">
        <v>40</v>
      </c>
      <c r="F28" s="29">
        <v>90000</v>
      </c>
      <c r="G28" s="29">
        <v>9753.1200000000008</v>
      </c>
      <c r="H28" s="31">
        <v>25</v>
      </c>
      <c r="I28" s="31">
        <v>100</v>
      </c>
      <c r="J28" s="31">
        <f t="shared" si="12"/>
        <v>2583</v>
      </c>
      <c r="K28" s="31">
        <f t="shared" si="13"/>
        <v>6389.9999999999991</v>
      </c>
      <c r="L28" s="31">
        <f>65050*1.1%</f>
        <v>715.55000000000007</v>
      </c>
      <c r="M28" s="31">
        <f t="shared" si="11"/>
        <v>2736</v>
      </c>
      <c r="N28" s="31">
        <f t="shared" si="14"/>
        <v>6381</v>
      </c>
      <c r="O28" s="31"/>
      <c r="P28" s="31"/>
      <c r="Q28" s="31"/>
      <c r="R28" s="31"/>
      <c r="S28" s="31">
        <f t="shared" si="3"/>
        <v>18805.55</v>
      </c>
      <c r="T28" s="31">
        <f t="shared" si="4"/>
        <v>5319</v>
      </c>
      <c r="U28" s="31">
        <f t="shared" si="5"/>
        <v>13486.55</v>
      </c>
      <c r="V28" s="96">
        <f t="shared" si="6"/>
        <v>74802.880000000005</v>
      </c>
      <c r="W28" s="35">
        <v>111</v>
      </c>
      <c r="X28" s="6"/>
      <c r="Y28" s="28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3" customFormat="1" ht="30">
      <c r="A29" s="34">
        <f t="shared" si="7"/>
        <v>21</v>
      </c>
      <c r="B29" s="26" t="s">
        <v>80</v>
      </c>
      <c r="C29" s="27" t="s">
        <v>81</v>
      </c>
      <c r="D29" s="26" t="s">
        <v>67</v>
      </c>
      <c r="E29" s="27" t="s">
        <v>40</v>
      </c>
      <c r="F29" s="29">
        <v>45000</v>
      </c>
      <c r="G29" s="29">
        <v>1148.33</v>
      </c>
      <c r="H29" s="31">
        <v>25</v>
      </c>
      <c r="I29" s="31">
        <v>100</v>
      </c>
      <c r="J29" s="31">
        <f t="shared" si="12"/>
        <v>1291.5</v>
      </c>
      <c r="K29" s="31">
        <f t="shared" si="13"/>
        <v>3194.9999999999995</v>
      </c>
      <c r="L29" s="31">
        <f t="shared" ref="L29:L34" si="15">+F29*1.1%</f>
        <v>495.00000000000006</v>
      </c>
      <c r="M29" s="31">
        <f t="shared" si="11"/>
        <v>1368</v>
      </c>
      <c r="N29" s="31">
        <f t="shared" si="14"/>
        <v>3190.5</v>
      </c>
      <c r="O29" s="31"/>
      <c r="P29" s="31"/>
      <c r="Q29" s="31"/>
      <c r="R29" s="31">
        <v>0</v>
      </c>
      <c r="S29" s="31">
        <f t="shared" si="3"/>
        <v>9540</v>
      </c>
      <c r="T29" s="31">
        <f t="shared" si="4"/>
        <v>2659.5</v>
      </c>
      <c r="U29" s="31">
        <f t="shared" si="5"/>
        <v>6880.5</v>
      </c>
      <c r="V29" s="96">
        <f t="shared" si="6"/>
        <v>41067.17</v>
      </c>
      <c r="W29" s="35">
        <v>111</v>
      </c>
      <c r="X29" s="6"/>
      <c r="Y29" s="2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3" customFormat="1" ht="30">
      <c r="A30" s="34">
        <f t="shared" si="7"/>
        <v>22</v>
      </c>
      <c r="B30" s="26" t="s">
        <v>82</v>
      </c>
      <c r="C30" s="27" t="s">
        <v>81</v>
      </c>
      <c r="D30" s="26" t="s">
        <v>39</v>
      </c>
      <c r="E30" s="27" t="s">
        <v>40</v>
      </c>
      <c r="F30" s="29">
        <v>27000</v>
      </c>
      <c r="G30" s="29"/>
      <c r="H30" s="31">
        <v>25</v>
      </c>
      <c r="I30" s="31">
        <v>100</v>
      </c>
      <c r="J30" s="31">
        <f>+F30*2.87%</f>
        <v>774.9</v>
      </c>
      <c r="K30" s="31">
        <f>+F30*7.1%</f>
        <v>1916.9999999999998</v>
      </c>
      <c r="L30" s="31">
        <f t="shared" si="15"/>
        <v>297.00000000000006</v>
      </c>
      <c r="M30" s="31">
        <f>+F30*3.04%</f>
        <v>820.8</v>
      </c>
      <c r="N30" s="31">
        <f>+F30*7.09%</f>
        <v>1914.3000000000002</v>
      </c>
      <c r="O30" s="31"/>
      <c r="P30" s="31"/>
      <c r="Q30" s="31"/>
      <c r="R30" s="31">
        <v>0</v>
      </c>
      <c r="S30" s="31">
        <f t="shared" si="3"/>
        <v>5724</v>
      </c>
      <c r="T30" s="31">
        <f t="shared" si="4"/>
        <v>1595.6999999999998</v>
      </c>
      <c r="U30" s="31">
        <f t="shared" si="5"/>
        <v>4128.3</v>
      </c>
      <c r="V30" s="96">
        <f t="shared" si="6"/>
        <v>25279.3</v>
      </c>
      <c r="W30" s="35">
        <v>111</v>
      </c>
      <c r="X30" s="6"/>
      <c r="Y30" s="28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113" customFormat="1" ht="30">
      <c r="A31" s="34">
        <f t="shared" si="7"/>
        <v>23</v>
      </c>
      <c r="B31" s="106" t="s">
        <v>83</v>
      </c>
      <c r="C31" s="107" t="s">
        <v>81</v>
      </c>
      <c r="D31" s="106" t="s">
        <v>39</v>
      </c>
      <c r="E31" s="107" t="s">
        <v>40</v>
      </c>
      <c r="F31" s="108">
        <v>30000</v>
      </c>
      <c r="G31" s="29"/>
      <c r="H31" s="109">
        <v>25</v>
      </c>
      <c r="I31" s="109"/>
      <c r="J31" s="109">
        <f>+F31*2.87%</f>
        <v>861</v>
      </c>
      <c r="K31" s="109">
        <f>+F31*7.1%</f>
        <v>2130</v>
      </c>
      <c r="L31" s="109">
        <f t="shared" si="15"/>
        <v>330.00000000000006</v>
      </c>
      <c r="M31" s="109">
        <f>+F31*3.04%</f>
        <v>912</v>
      </c>
      <c r="N31" s="109">
        <f>+F31*7.09%</f>
        <v>2127</v>
      </c>
      <c r="O31" s="109"/>
      <c r="P31" s="109"/>
      <c r="Q31" s="109">
        <v>1000</v>
      </c>
      <c r="R31" s="31">
        <v>0</v>
      </c>
      <c r="S31" s="109">
        <f t="shared" si="3"/>
        <v>7360</v>
      </c>
      <c r="T31" s="109">
        <f t="shared" si="4"/>
        <v>1773</v>
      </c>
      <c r="U31" s="109">
        <f t="shared" si="5"/>
        <v>4587</v>
      </c>
      <c r="V31" s="96">
        <f t="shared" si="6"/>
        <v>27202</v>
      </c>
      <c r="W31" s="110">
        <v>111</v>
      </c>
      <c r="X31" s="111"/>
      <c r="Y31" s="112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</row>
    <row r="32" spans="1:42" s="113" customFormat="1" ht="30">
      <c r="A32" s="34">
        <f t="shared" si="7"/>
        <v>24</v>
      </c>
      <c r="B32" s="106" t="s">
        <v>84</v>
      </c>
      <c r="C32" s="107" t="s">
        <v>81</v>
      </c>
      <c r="D32" s="106" t="s">
        <v>39</v>
      </c>
      <c r="E32" s="107" t="s">
        <v>40</v>
      </c>
      <c r="F32" s="108">
        <v>30000</v>
      </c>
      <c r="G32" s="29"/>
      <c r="H32" s="109">
        <v>25</v>
      </c>
      <c r="I32" s="109"/>
      <c r="J32" s="109">
        <f>+F32*2.87%</f>
        <v>861</v>
      </c>
      <c r="K32" s="109">
        <f>+F32*7.1%</f>
        <v>2130</v>
      </c>
      <c r="L32" s="109">
        <f t="shared" si="15"/>
        <v>330.00000000000006</v>
      </c>
      <c r="M32" s="109">
        <f>+F32*3.04%</f>
        <v>912</v>
      </c>
      <c r="N32" s="109">
        <f>+F32*7.09%</f>
        <v>2127</v>
      </c>
      <c r="O32" s="109"/>
      <c r="P32" s="109"/>
      <c r="Q32" s="109"/>
      <c r="R32" s="31">
        <v>0</v>
      </c>
      <c r="S32" s="109">
        <f t="shared" si="3"/>
        <v>6360</v>
      </c>
      <c r="T32" s="109">
        <f t="shared" si="4"/>
        <v>1773</v>
      </c>
      <c r="U32" s="109">
        <f t="shared" si="5"/>
        <v>4587</v>
      </c>
      <c r="V32" s="96">
        <f t="shared" si="6"/>
        <v>28202</v>
      </c>
      <c r="W32" s="110">
        <v>111</v>
      </c>
      <c r="X32" s="111"/>
      <c r="Y32" s="112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</row>
    <row r="33" spans="1:42" s="113" customFormat="1" ht="30">
      <c r="A33" s="34">
        <f t="shared" si="7"/>
        <v>25</v>
      </c>
      <c r="B33" s="106" t="s">
        <v>85</v>
      </c>
      <c r="C33" s="107" t="s">
        <v>81</v>
      </c>
      <c r="D33" s="106" t="s">
        <v>86</v>
      </c>
      <c r="E33" s="107" t="s">
        <v>40</v>
      </c>
      <c r="F33" s="108">
        <v>30000</v>
      </c>
      <c r="G33" s="29">
        <v>0</v>
      </c>
      <c r="H33" s="109">
        <v>25</v>
      </c>
      <c r="I33" s="109">
        <v>100</v>
      </c>
      <c r="J33" s="109">
        <f>+F33*2.87%</f>
        <v>861</v>
      </c>
      <c r="K33" s="109">
        <f>+F33*7.1%</f>
        <v>2130</v>
      </c>
      <c r="L33" s="109">
        <f t="shared" si="15"/>
        <v>330.00000000000006</v>
      </c>
      <c r="M33" s="109">
        <f>+F33*3.04%</f>
        <v>912</v>
      </c>
      <c r="N33" s="109">
        <f>+F33*7.09%</f>
        <v>2127</v>
      </c>
      <c r="O33" s="109"/>
      <c r="P33" s="109"/>
      <c r="Q33" s="109"/>
      <c r="R33" s="31">
        <v>0</v>
      </c>
      <c r="S33" s="109">
        <f t="shared" si="3"/>
        <v>6360</v>
      </c>
      <c r="T33" s="109">
        <f t="shared" si="4"/>
        <v>1773</v>
      </c>
      <c r="U33" s="109">
        <f t="shared" si="5"/>
        <v>4587</v>
      </c>
      <c r="V33" s="96">
        <f t="shared" si="6"/>
        <v>28102</v>
      </c>
      <c r="W33" s="110">
        <v>111</v>
      </c>
      <c r="X33" s="111"/>
      <c r="Y33" s="112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</row>
    <row r="34" spans="1:42" s="3" customFormat="1" ht="30">
      <c r="A34" s="34">
        <f t="shared" si="7"/>
        <v>26</v>
      </c>
      <c r="B34" s="26" t="s">
        <v>87</v>
      </c>
      <c r="C34" s="27" t="s">
        <v>88</v>
      </c>
      <c r="D34" s="26" t="s">
        <v>86</v>
      </c>
      <c r="E34" s="27" t="s">
        <v>89</v>
      </c>
      <c r="F34" s="29">
        <v>30000</v>
      </c>
      <c r="G34" s="29">
        <v>0</v>
      </c>
      <c r="H34" s="31">
        <v>25</v>
      </c>
      <c r="I34" s="31">
        <v>100</v>
      </c>
      <c r="J34" s="31">
        <f>+F34*2.87%</f>
        <v>861</v>
      </c>
      <c r="K34" s="31">
        <f>+F34*7.1%</f>
        <v>2130</v>
      </c>
      <c r="L34" s="31">
        <f t="shared" si="15"/>
        <v>330.00000000000006</v>
      </c>
      <c r="M34" s="31">
        <f>+F34*3.04%</f>
        <v>912</v>
      </c>
      <c r="N34" s="31">
        <f>+F34*7.09%</f>
        <v>2127</v>
      </c>
      <c r="O34" s="31"/>
      <c r="P34" s="31"/>
      <c r="Q34" s="31">
        <v>1000</v>
      </c>
      <c r="R34" s="31">
        <v>0</v>
      </c>
      <c r="S34" s="31">
        <f t="shared" si="3"/>
        <v>7360</v>
      </c>
      <c r="T34" s="31">
        <f t="shared" si="4"/>
        <v>1773</v>
      </c>
      <c r="U34" s="31">
        <f t="shared" si="5"/>
        <v>4587</v>
      </c>
      <c r="V34" s="96">
        <f t="shared" si="6"/>
        <v>27102</v>
      </c>
      <c r="W34" s="35">
        <v>111</v>
      </c>
      <c r="X34" s="6"/>
      <c r="Y34" s="28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s="3" customFormat="1" ht="18">
      <c r="A35" s="34">
        <f t="shared" si="7"/>
        <v>27</v>
      </c>
      <c r="B35" s="26" t="s">
        <v>90</v>
      </c>
      <c r="C35" s="27" t="s">
        <v>91</v>
      </c>
      <c r="D35" s="26" t="s">
        <v>92</v>
      </c>
      <c r="E35" s="27" t="s">
        <v>40</v>
      </c>
      <c r="F35" s="29">
        <v>180000</v>
      </c>
      <c r="G35" s="29">
        <v>30717.89</v>
      </c>
      <c r="H35" s="31">
        <v>25</v>
      </c>
      <c r="I35" s="31">
        <v>100</v>
      </c>
      <c r="J35" s="31">
        <f t="shared" si="12"/>
        <v>5166</v>
      </c>
      <c r="K35" s="31">
        <f t="shared" si="13"/>
        <v>12779.999999999998</v>
      </c>
      <c r="L35" s="31">
        <f>65050*1.1%</f>
        <v>715.55000000000007</v>
      </c>
      <c r="M35" s="31">
        <f>162625*3.04%</f>
        <v>4943.8</v>
      </c>
      <c r="N35" s="31">
        <f>162625*7.09%</f>
        <v>11530.112500000001</v>
      </c>
      <c r="O35" s="31"/>
      <c r="P35" s="31"/>
      <c r="Q35" s="31"/>
      <c r="R35" s="31">
        <v>1350.12</v>
      </c>
      <c r="S35" s="31">
        <f t="shared" si="3"/>
        <v>36485.582500000004</v>
      </c>
      <c r="T35" s="31">
        <f t="shared" si="4"/>
        <v>10109.799999999999</v>
      </c>
      <c r="U35" s="31">
        <f t="shared" si="5"/>
        <v>25025.662499999999</v>
      </c>
      <c r="V35" s="96">
        <f t="shared" si="6"/>
        <v>137697.19</v>
      </c>
      <c r="W35" s="35">
        <v>111</v>
      </c>
      <c r="X35" s="6"/>
      <c r="Y35" s="2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s="3" customFormat="1" ht="18">
      <c r="A36" s="34">
        <f t="shared" si="7"/>
        <v>28</v>
      </c>
      <c r="B36" s="26" t="s">
        <v>93</v>
      </c>
      <c r="C36" s="27" t="s">
        <v>91</v>
      </c>
      <c r="D36" s="26" t="s">
        <v>94</v>
      </c>
      <c r="E36" s="27" t="s">
        <v>40</v>
      </c>
      <c r="F36" s="29">
        <v>45000</v>
      </c>
      <c r="G36" s="29">
        <v>1148.33</v>
      </c>
      <c r="H36" s="31">
        <v>25</v>
      </c>
      <c r="I36" s="31">
        <v>100</v>
      </c>
      <c r="J36" s="31">
        <f t="shared" si="12"/>
        <v>1291.5</v>
      </c>
      <c r="K36" s="31">
        <f t="shared" si="13"/>
        <v>3194.9999999999995</v>
      </c>
      <c r="L36" s="31">
        <f>+F36*1.1%</f>
        <v>495.00000000000006</v>
      </c>
      <c r="M36" s="31">
        <f t="shared" ref="M36:M52" si="16">+F36*3.04%</f>
        <v>1368</v>
      </c>
      <c r="N36" s="31">
        <f t="shared" ref="N36:N52" si="17">+F36*7.09%</f>
        <v>3190.5</v>
      </c>
      <c r="O36" s="31"/>
      <c r="P36" s="31"/>
      <c r="Q36" s="31"/>
      <c r="R36" s="31">
        <v>0</v>
      </c>
      <c r="S36" s="31">
        <f t="shared" si="3"/>
        <v>9540</v>
      </c>
      <c r="T36" s="31">
        <f t="shared" si="4"/>
        <v>2659.5</v>
      </c>
      <c r="U36" s="31">
        <f t="shared" si="5"/>
        <v>6880.5</v>
      </c>
      <c r="V36" s="96">
        <f t="shared" si="6"/>
        <v>41067.17</v>
      </c>
      <c r="W36" s="35">
        <v>111</v>
      </c>
      <c r="X36" s="6"/>
      <c r="Y36" s="28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s="3" customFormat="1" ht="18">
      <c r="A37" s="34">
        <f t="shared" si="7"/>
        <v>29</v>
      </c>
      <c r="B37" s="26" t="s">
        <v>95</v>
      </c>
      <c r="C37" s="27" t="s">
        <v>91</v>
      </c>
      <c r="D37" s="26" t="s">
        <v>96</v>
      </c>
      <c r="E37" s="27" t="s">
        <v>40</v>
      </c>
      <c r="F37" s="29">
        <v>123250</v>
      </c>
      <c r="G37" s="29">
        <v>17236.82</v>
      </c>
      <c r="H37" s="31">
        <v>25</v>
      </c>
      <c r="I37" s="31">
        <v>100</v>
      </c>
      <c r="J37" s="31">
        <f t="shared" si="12"/>
        <v>3537.2750000000001</v>
      </c>
      <c r="K37" s="31">
        <f t="shared" si="13"/>
        <v>8750.75</v>
      </c>
      <c r="L37" s="31">
        <f>65050*1.1%</f>
        <v>715.55000000000007</v>
      </c>
      <c r="M37" s="31">
        <f t="shared" si="16"/>
        <v>3746.8</v>
      </c>
      <c r="N37" s="31">
        <f t="shared" si="17"/>
        <v>8738.4250000000011</v>
      </c>
      <c r="O37" s="31"/>
      <c r="P37" s="31"/>
      <c r="Q37" s="31"/>
      <c r="R37" s="31">
        <v>1350.12</v>
      </c>
      <c r="S37" s="31">
        <f t="shared" si="3"/>
        <v>26838.920000000002</v>
      </c>
      <c r="T37" s="31">
        <f t="shared" si="4"/>
        <v>7284.0750000000007</v>
      </c>
      <c r="U37" s="31">
        <f t="shared" si="5"/>
        <v>18204.724999999999</v>
      </c>
      <c r="V37" s="96">
        <f t="shared" si="6"/>
        <v>97253.985000000015</v>
      </c>
      <c r="W37" s="35">
        <v>111</v>
      </c>
      <c r="X37" s="6"/>
      <c r="Y37" s="28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3" customFormat="1" ht="30">
      <c r="A38" s="34">
        <f t="shared" si="7"/>
        <v>30</v>
      </c>
      <c r="B38" s="26" t="s">
        <v>97</v>
      </c>
      <c r="C38" s="27" t="s">
        <v>91</v>
      </c>
      <c r="D38" s="26" t="s">
        <v>98</v>
      </c>
      <c r="E38" s="27" t="s">
        <v>40</v>
      </c>
      <c r="F38" s="29">
        <v>84875.16</v>
      </c>
      <c r="G38" s="29">
        <v>7872.57</v>
      </c>
      <c r="H38" s="31">
        <v>25</v>
      </c>
      <c r="I38" s="31">
        <v>100</v>
      </c>
      <c r="J38" s="31">
        <f t="shared" si="12"/>
        <v>2435.9170920000001</v>
      </c>
      <c r="K38" s="31">
        <f t="shared" si="13"/>
        <v>6026.1363599999995</v>
      </c>
      <c r="L38" s="31">
        <f>65050*1.1%</f>
        <v>715.55000000000007</v>
      </c>
      <c r="M38" s="31">
        <f t="shared" si="16"/>
        <v>2580.2048640000003</v>
      </c>
      <c r="N38" s="31">
        <f t="shared" si="17"/>
        <v>6017.6488440000003</v>
      </c>
      <c r="O38" s="31"/>
      <c r="P38" s="31"/>
      <c r="Q38" s="31"/>
      <c r="R38" s="31">
        <v>2700.24</v>
      </c>
      <c r="S38" s="31">
        <f t="shared" si="3"/>
        <v>20475.697159999996</v>
      </c>
      <c r="T38" s="31">
        <f t="shared" si="4"/>
        <v>5016.1219560000009</v>
      </c>
      <c r="U38" s="31">
        <f t="shared" si="5"/>
        <v>12759.335203999999</v>
      </c>
      <c r="V38" s="96">
        <f t="shared" si="6"/>
        <v>69161.228044000003</v>
      </c>
      <c r="W38" s="35">
        <v>111</v>
      </c>
      <c r="X38" s="6"/>
      <c r="Y38" s="28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s="3" customFormat="1" ht="30">
      <c r="A39" s="34">
        <f t="shared" si="7"/>
        <v>31</v>
      </c>
      <c r="B39" s="26" t="s">
        <v>99</v>
      </c>
      <c r="C39" s="27" t="s">
        <v>100</v>
      </c>
      <c r="D39" s="26" t="s">
        <v>67</v>
      </c>
      <c r="E39" s="27" t="s">
        <v>40</v>
      </c>
      <c r="F39" s="29">
        <v>65966.28</v>
      </c>
      <c r="G39" s="29">
        <v>4339.3900000000003</v>
      </c>
      <c r="H39" s="31">
        <v>25</v>
      </c>
      <c r="I39" s="31">
        <v>100</v>
      </c>
      <c r="J39" s="31">
        <f t="shared" si="12"/>
        <v>1893.2322360000001</v>
      </c>
      <c r="K39" s="31">
        <f t="shared" si="13"/>
        <v>4683.6058799999992</v>
      </c>
      <c r="L39" s="31">
        <f>65050*1.1%</f>
        <v>715.55000000000007</v>
      </c>
      <c r="M39" s="31">
        <f t="shared" si="16"/>
        <v>2005.374912</v>
      </c>
      <c r="N39" s="31">
        <f t="shared" si="17"/>
        <v>4677.0092519999998</v>
      </c>
      <c r="O39" s="31"/>
      <c r="P39" s="31"/>
      <c r="Q39" s="31"/>
      <c r="R39" s="31">
        <v>1350.12</v>
      </c>
      <c r="S39" s="31">
        <f t="shared" si="3"/>
        <v>15324.89228</v>
      </c>
      <c r="T39" s="31">
        <f t="shared" si="4"/>
        <v>3898.6071480000001</v>
      </c>
      <c r="U39" s="31">
        <f t="shared" si="5"/>
        <v>10076.165131999998</v>
      </c>
      <c r="V39" s="96">
        <f t="shared" si="6"/>
        <v>56253.162851999994</v>
      </c>
      <c r="W39" s="35">
        <v>111</v>
      </c>
      <c r="X39" s="6"/>
      <c r="Y39" s="2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s="3" customFormat="1" ht="30">
      <c r="A40" s="34">
        <f t="shared" si="7"/>
        <v>32</v>
      </c>
      <c r="B40" s="26" t="s">
        <v>101</v>
      </c>
      <c r="C40" s="27" t="s">
        <v>100</v>
      </c>
      <c r="D40" s="26" t="s">
        <v>86</v>
      </c>
      <c r="E40" s="27" t="s">
        <v>89</v>
      </c>
      <c r="F40" s="29">
        <v>40000</v>
      </c>
      <c r="G40" s="29">
        <v>442.65</v>
      </c>
      <c r="H40" s="31">
        <v>25</v>
      </c>
      <c r="I40" s="31">
        <v>100</v>
      </c>
      <c r="J40" s="31">
        <f t="shared" si="12"/>
        <v>1148</v>
      </c>
      <c r="K40" s="31">
        <f t="shared" si="13"/>
        <v>2839.9999999999995</v>
      </c>
      <c r="L40" s="31">
        <f t="shared" ref="L40:L52" si="18">+F40*1.1%</f>
        <v>440.00000000000006</v>
      </c>
      <c r="M40" s="31">
        <f t="shared" si="16"/>
        <v>1216</v>
      </c>
      <c r="N40" s="31">
        <f t="shared" si="17"/>
        <v>2836</v>
      </c>
      <c r="O40" s="31"/>
      <c r="P40" s="31"/>
      <c r="Q40" s="31"/>
      <c r="R40" s="31"/>
      <c r="S40" s="31">
        <f t="shared" si="3"/>
        <v>8480</v>
      </c>
      <c r="T40" s="31">
        <f t="shared" si="4"/>
        <v>2364</v>
      </c>
      <c r="U40" s="31">
        <f t="shared" si="5"/>
        <v>6116</v>
      </c>
      <c r="V40" s="96">
        <f t="shared" si="6"/>
        <v>37068.35</v>
      </c>
      <c r="W40" s="35">
        <v>111</v>
      </c>
      <c r="X40" s="6"/>
      <c r="Y40" s="28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3" customFormat="1" ht="30">
      <c r="A41" s="34">
        <f t="shared" si="7"/>
        <v>33</v>
      </c>
      <c r="B41" s="26" t="s">
        <v>102</v>
      </c>
      <c r="C41" s="27" t="s">
        <v>100</v>
      </c>
      <c r="D41" s="26" t="s">
        <v>103</v>
      </c>
      <c r="E41" s="27" t="s">
        <v>89</v>
      </c>
      <c r="F41" s="29">
        <v>22000</v>
      </c>
      <c r="G41" s="29"/>
      <c r="H41" s="31">
        <v>25</v>
      </c>
      <c r="I41" s="31">
        <v>100</v>
      </c>
      <c r="J41" s="31">
        <f>+F41*2.87%</f>
        <v>631.4</v>
      </c>
      <c r="K41" s="31">
        <f>+F41*7.1%</f>
        <v>1561.9999999999998</v>
      </c>
      <c r="L41" s="31">
        <f>+F41*1.1%</f>
        <v>242.00000000000003</v>
      </c>
      <c r="M41" s="31">
        <f>+F41*3.04%</f>
        <v>668.8</v>
      </c>
      <c r="N41" s="31">
        <f>+F41*7.09%</f>
        <v>1559.8000000000002</v>
      </c>
      <c r="O41" s="31"/>
      <c r="P41" s="31">
        <v>1665.46</v>
      </c>
      <c r="Q41" s="31"/>
      <c r="R41" s="31">
        <v>1350.12</v>
      </c>
      <c r="S41" s="31">
        <f t="shared" ref="S41:S75" si="19">SUM(J41:R41)</f>
        <v>7679.58</v>
      </c>
      <c r="T41" s="31">
        <f t="shared" ref="T41:T75" si="20">+J41+M41</f>
        <v>1300.1999999999998</v>
      </c>
      <c r="U41" s="31">
        <f t="shared" ref="U41:U78" si="21">+K41+L41+N41</f>
        <v>3363.8</v>
      </c>
      <c r="V41" s="96">
        <f t="shared" si="6"/>
        <v>17559.22</v>
      </c>
      <c r="W41" s="35">
        <v>111</v>
      </c>
      <c r="X41" s="6"/>
      <c r="Y41" s="28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s="113" customFormat="1" ht="30">
      <c r="A42" s="34">
        <f t="shared" si="7"/>
        <v>34</v>
      </c>
      <c r="B42" s="106" t="s">
        <v>104</v>
      </c>
      <c r="C42" s="27" t="s">
        <v>74</v>
      </c>
      <c r="D42" s="106" t="s">
        <v>39</v>
      </c>
      <c r="E42" s="107" t="s">
        <v>89</v>
      </c>
      <c r="F42" s="108">
        <v>25000</v>
      </c>
      <c r="G42" s="29"/>
      <c r="H42" s="109">
        <v>25</v>
      </c>
      <c r="I42" s="109">
        <v>100</v>
      </c>
      <c r="J42" s="109">
        <f>+F42*2.87%</f>
        <v>717.5</v>
      </c>
      <c r="K42" s="109">
        <f>+F42*7.1%</f>
        <v>1774.9999999999998</v>
      </c>
      <c r="L42" s="109">
        <f>+F42*1.1%</f>
        <v>275</v>
      </c>
      <c r="M42" s="109">
        <f>+F42*3.04%</f>
        <v>760</v>
      </c>
      <c r="N42" s="109">
        <f>+F42*7.09%</f>
        <v>1772.5000000000002</v>
      </c>
      <c r="O42" s="109"/>
      <c r="P42" s="109"/>
      <c r="Q42" s="109"/>
      <c r="R42" s="31"/>
      <c r="S42" s="109">
        <f t="shared" si="19"/>
        <v>5300</v>
      </c>
      <c r="T42" s="109">
        <f t="shared" si="20"/>
        <v>1477.5</v>
      </c>
      <c r="U42" s="109">
        <f t="shared" si="21"/>
        <v>3822.5</v>
      </c>
      <c r="V42" s="96">
        <f t="shared" si="6"/>
        <v>23397.5</v>
      </c>
      <c r="W42" s="110">
        <v>111</v>
      </c>
      <c r="X42" s="111"/>
      <c r="Y42" s="112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</row>
    <row r="43" spans="1:42" s="3" customFormat="1" ht="30">
      <c r="A43" s="34">
        <f t="shared" si="7"/>
        <v>35</v>
      </c>
      <c r="B43" s="26" t="s">
        <v>105</v>
      </c>
      <c r="C43" s="27" t="s">
        <v>100</v>
      </c>
      <c r="D43" s="26" t="s">
        <v>106</v>
      </c>
      <c r="E43" s="27" t="s">
        <v>89</v>
      </c>
      <c r="F43" s="29">
        <v>33000</v>
      </c>
      <c r="G43" s="29"/>
      <c r="H43" s="31">
        <v>25</v>
      </c>
      <c r="I43" s="31">
        <v>100</v>
      </c>
      <c r="J43" s="31">
        <f t="shared" si="12"/>
        <v>947.1</v>
      </c>
      <c r="K43" s="31">
        <f t="shared" si="13"/>
        <v>2343</v>
      </c>
      <c r="L43" s="31">
        <f t="shared" si="18"/>
        <v>363.00000000000006</v>
      </c>
      <c r="M43" s="31">
        <f t="shared" si="16"/>
        <v>1003.2</v>
      </c>
      <c r="N43" s="31">
        <f t="shared" si="17"/>
        <v>2339.7000000000003</v>
      </c>
      <c r="O43" s="31"/>
      <c r="P43" s="31"/>
      <c r="Q43" s="31"/>
      <c r="R43" s="31"/>
      <c r="S43" s="31">
        <f t="shared" si="19"/>
        <v>6996</v>
      </c>
      <c r="T43" s="31">
        <f t="shared" si="20"/>
        <v>1950.3000000000002</v>
      </c>
      <c r="U43" s="31">
        <f t="shared" si="21"/>
        <v>5045.7000000000007</v>
      </c>
      <c r="V43" s="96">
        <f t="shared" si="6"/>
        <v>30924.7</v>
      </c>
      <c r="W43" s="35">
        <v>111</v>
      </c>
      <c r="X43" s="6"/>
      <c r="Y43" s="28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s="3" customFormat="1" ht="30">
      <c r="A44" s="34">
        <f t="shared" si="7"/>
        <v>36</v>
      </c>
      <c r="B44" s="26" t="s">
        <v>107</v>
      </c>
      <c r="C44" s="27" t="s">
        <v>100</v>
      </c>
      <c r="D44" s="26" t="s">
        <v>106</v>
      </c>
      <c r="E44" s="27" t="s">
        <v>89</v>
      </c>
      <c r="F44" s="29">
        <v>33000</v>
      </c>
      <c r="G44" s="29"/>
      <c r="H44" s="31">
        <v>25</v>
      </c>
      <c r="I44" s="31">
        <v>100</v>
      </c>
      <c r="J44" s="31">
        <f t="shared" si="12"/>
        <v>947.1</v>
      </c>
      <c r="K44" s="31">
        <f t="shared" si="13"/>
        <v>2343</v>
      </c>
      <c r="L44" s="31">
        <f t="shared" si="18"/>
        <v>363.00000000000006</v>
      </c>
      <c r="M44" s="31">
        <f t="shared" si="16"/>
        <v>1003.2</v>
      </c>
      <c r="N44" s="31">
        <f t="shared" si="17"/>
        <v>2339.7000000000003</v>
      </c>
      <c r="O44" s="31"/>
      <c r="P44" s="31"/>
      <c r="Q44" s="31"/>
      <c r="R44" s="31"/>
      <c r="S44" s="31">
        <f t="shared" si="19"/>
        <v>6996</v>
      </c>
      <c r="T44" s="31">
        <f t="shared" si="20"/>
        <v>1950.3000000000002</v>
      </c>
      <c r="U44" s="31">
        <f t="shared" si="21"/>
        <v>5045.7000000000007</v>
      </c>
      <c r="V44" s="96">
        <f t="shared" si="6"/>
        <v>30924.7</v>
      </c>
      <c r="W44" s="35">
        <v>111</v>
      </c>
      <c r="X44" s="6"/>
      <c r="Y44" s="28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3" customFormat="1" ht="30">
      <c r="A45" s="34">
        <f t="shared" si="7"/>
        <v>37</v>
      </c>
      <c r="B45" s="26" t="s">
        <v>108</v>
      </c>
      <c r="C45" s="27" t="s">
        <v>100</v>
      </c>
      <c r="D45" s="26" t="s">
        <v>109</v>
      </c>
      <c r="E45" s="27" t="s">
        <v>89</v>
      </c>
      <c r="F45" s="29">
        <v>18000</v>
      </c>
      <c r="G45" s="29"/>
      <c r="H45" s="31">
        <v>25</v>
      </c>
      <c r="I45" s="31"/>
      <c r="J45" s="31">
        <f>+F45*2.87%</f>
        <v>516.6</v>
      </c>
      <c r="K45" s="31">
        <f>+F45*7.1%</f>
        <v>1277.9999999999998</v>
      </c>
      <c r="L45" s="31">
        <f>+F45*1.1%</f>
        <v>198.00000000000003</v>
      </c>
      <c r="M45" s="31">
        <f>+F45*3.04%</f>
        <v>547.20000000000005</v>
      </c>
      <c r="N45" s="31">
        <f>+F45*7.09%</f>
        <v>1276.2</v>
      </c>
      <c r="O45" s="31"/>
      <c r="P45" s="31"/>
      <c r="Q45" s="31"/>
      <c r="R45" s="31"/>
      <c r="S45" s="31">
        <f>SUM(J45:R45)</f>
        <v>3816</v>
      </c>
      <c r="T45" s="31">
        <f>+J45+M45</f>
        <v>1063.8000000000002</v>
      </c>
      <c r="U45" s="31">
        <f>+K45+L45+N45</f>
        <v>2752.2</v>
      </c>
      <c r="V45" s="96">
        <f>+F45-T45-G45-H45-R45-I45-O45-P45-Q45</f>
        <v>16911.2</v>
      </c>
      <c r="W45" s="35">
        <v>111</v>
      </c>
      <c r="X45" s="6"/>
      <c r="Y45" s="28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s="3" customFormat="1" ht="30">
      <c r="A46" s="34">
        <f t="shared" si="7"/>
        <v>38</v>
      </c>
      <c r="B46" s="26" t="s">
        <v>110</v>
      </c>
      <c r="C46" s="27" t="s">
        <v>100</v>
      </c>
      <c r="D46" s="26" t="s">
        <v>111</v>
      </c>
      <c r="E46" s="27" t="s">
        <v>89</v>
      </c>
      <c r="F46" s="29">
        <v>26250</v>
      </c>
      <c r="G46" s="29"/>
      <c r="H46" s="31">
        <v>25</v>
      </c>
      <c r="I46" s="31">
        <v>100</v>
      </c>
      <c r="J46" s="31">
        <f t="shared" si="12"/>
        <v>753.375</v>
      </c>
      <c r="K46" s="31">
        <f t="shared" si="13"/>
        <v>1863.7499999999998</v>
      </c>
      <c r="L46" s="31">
        <f t="shared" si="18"/>
        <v>288.75000000000006</v>
      </c>
      <c r="M46" s="31">
        <f t="shared" si="16"/>
        <v>798</v>
      </c>
      <c r="N46" s="31">
        <f t="shared" si="17"/>
        <v>1861.1250000000002</v>
      </c>
      <c r="O46" s="31"/>
      <c r="P46" s="31"/>
      <c r="Q46" s="31"/>
      <c r="R46" s="31"/>
      <c r="S46" s="31">
        <f t="shared" si="19"/>
        <v>5565</v>
      </c>
      <c r="T46" s="31">
        <f t="shared" si="20"/>
        <v>1551.375</v>
      </c>
      <c r="U46" s="31">
        <f t="shared" si="21"/>
        <v>4013.625</v>
      </c>
      <c r="V46" s="96">
        <f t="shared" si="6"/>
        <v>24573.625</v>
      </c>
      <c r="W46" s="35">
        <v>111</v>
      </c>
      <c r="X46" s="6"/>
      <c r="Y46" s="28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s="3" customFormat="1" ht="30">
      <c r="A47" s="34">
        <f t="shared" si="7"/>
        <v>39</v>
      </c>
      <c r="B47" s="26" t="s">
        <v>112</v>
      </c>
      <c r="C47" s="27" t="s">
        <v>113</v>
      </c>
      <c r="D47" s="26" t="s">
        <v>114</v>
      </c>
      <c r="E47" s="27" t="s">
        <v>40</v>
      </c>
      <c r="F47" s="29">
        <v>52000</v>
      </c>
      <c r="G47" s="29">
        <v>2136.27</v>
      </c>
      <c r="H47" s="31">
        <v>25</v>
      </c>
      <c r="I47" s="31">
        <v>100</v>
      </c>
      <c r="J47" s="31">
        <f t="shared" si="12"/>
        <v>1492.4</v>
      </c>
      <c r="K47" s="31">
        <f t="shared" si="13"/>
        <v>3691.9999999999995</v>
      </c>
      <c r="L47" s="31">
        <f t="shared" si="18"/>
        <v>572.00000000000011</v>
      </c>
      <c r="M47" s="31">
        <f t="shared" si="16"/>
        <v>1580.8</v>
      </c>
      <c r="N47" s="31">
        <f t="shared" si="17"/>
        <v>3686.8</v>
      </c>
      <c r="O47" s="31"/>
      <c r="P47" s="31"/>
      <c r="Q47" s="31"/>
      <c r="R47" s="31">
        <v>0</v>
      </c>
      <c r="S47" s="31">
        <f t="shared" si="19"/>
        <v>11024</v>
      </c>
      <c r="T47" s="31">
        <f t="shared" si="20"/>
        <v>3073.2</v>
      </c>
      <c r="U47" s="31">
        <f t="shared" si="21"/>
        <v>7950.8</v>
      </c>
      <c r="V47" s="96">
        <f t="shared" si="6"/>
        <v>46665.530000000006</v>
      </c>
      <c r="W47" s="35">
        <v>111</v>
      </c>
      <c r="X47" s="6"/>
      <c r="Y47" s="28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s="3" customFormat="1" ht="30">
      <c r="A48" s="34">
        <f t="shared" si="7"/>
        <v>40</v>
      </c>
      <c r="B48" s="26" t="s">
        <v>115</v>
      </c>
      <c r="C48" s="27" t="s">
        <v>113</v>
      </c>
      <c r="D48" s="26" t="s">
        <v>114</v>
      </c>
      <c r="E48" s="27" t="s">
        <v>40</v>
      </c>
      <c r="F48" s="29">
        <v>52000</v>
      </c>
      <c r="G48" s="29">
        <v>1933.75</v>
      </c>
      <c r="H48" s="31">
        <v>25</v>
      </c>
      <c r="I48" s="31">
        <v>100</v>
      </c>
      <c r="J48" s="31">
        <f t="shared" si="12"/>
        <v>1492.4</v>
      </c>
      <c r="K48" s="31">
        <f t="shared" si="13"/>
        <v>3691.9999999999995</v>
      </c>
      <c r="L48" s="31">
        <f t="shared" si="18"/>
        <v>572.00000000000011</v>
      </c>
      <c r="M48" s="31">
        <f t="shared" si="16"/>
        <v>1580.8</v>
      </c>
      <c r="N48" s="31">
        <f t="shared" si="17"/>
        <v>3686.8</v>
      </c>
      <c r="O48" s="31"/>
      <c r="P48" s="31"/>
      <c r="Q48" s="31">
        <v>500</v>
      </c>
      <c r="R48" s="31">
        <v>1350.12</v>
      </c>
      <c r="S48" s="31">
        <f t="shared" si="19"/>
        <v>12874.119999999999</v>
      </c>
      <c r="T48" s="31">
        <f t="shared" si="20"/>
        <v>3073.2</v>
      </c>
      <c r="U48" s="31">
        <f t="shared" si="21"/>
        <v>7950.8</v>
      </c>
      <c r="V48" s="96">
        <f t="shared" si="6"/>
        <v>45017.93</v>
      </c>
      <c r="W48" s="35">
        <v>111</v>
      </c>
      <c r="X48" s="6"/>
      <c r="Y48" s="28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s="3" customFormat="1" ht="30">
      <c r="A49" s="34">
        <f t="shared" si="7"/>
        <v>41</v>
      </c>
      <c r="B49" s="26" t="s">
        <v>116</v>
      </c>
      <c r="C49" s="27" t="s">
        <v>113</v>
      </c>
      <c r="D49" s="26" t="s">
        <v>86</v>
      </c>
      <c r="E49" s="27" t="s">
        <v>40</v>
      </c>
      <c r="F49" s="29">
        <v>20000</v>
      </c>
      <c r="G49" s="29"/>
      <c r="H49" s="31">
        <v>25</v>
      </c>
      <c r="I49" s="31">
        <v>100</v>
      </c>
      <c r="J49" s="31">
        <f>+F49*2.87%</f>
        <v>574</v>
      </c>
      <c r="K49" s="31">
        <f>+F49*7.1%</f>
        <v>1419.9999999999998</v>
      </c>
      <c r="L49" s="31">
        <f>+F49*1.1%</f>
        <v>220.00000000000003</v>
      </c>
      <c r="M49" s="31">
        <f>+F49*3.04%</f>
        <v>608</v>
      </c>
      <c r="N49" s="31">
        <f>+F49*7.09%</f>
        <v>1418</v>
      </c>
      <c r="O49" s="31"/>
      <c r="P49" s="31"/>
      <c r="Q49" s="31"/>
      <c r="R49" s="31"/>
      <c r="S49" s="31">
        <f>SUM(J49:R49)</f>
        <v>4240</v>
      </c>
      <c r="T49" s="31">
        <f>+J49+M49</f>
        <v>1182</v>
      </c>
      <c r="U49" s="31">
        <f>+K49+L49+N49</f>
        <v>3058</v>
      </c>
      <c r="V49" s="96">
        <f>+F49-T49-G49-H49-R49-I49-O49-P49-Q49</f>
        <v>18693</v>
      </c>
      <c r="W49" s="35">
        <v>111</v>
      </c>
      <c r="X49" s="6"/>
      <c r="Y49" s="28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s="3" customFormat="1" ht="30">
      <c r="A50" s="34">
        <f t="shared" si="7"/>
        <v>42</v>
      </c>
      <c r="B50" s="26" t="s">
        <v>117</v>
      </c>
      <c r="C50" s="27" t="s">
        <v>118</v>
      </c>
      <c r="D50" s="26" t="s">
        <v>119</v>
      </c>
      <c r="E50" s="27" t="s">
        <v>89</v>
      </c>
      <c r="F50" s="31">
        <v>19000</v>
      </c>
      <c r="G50" s="29">
        <v>0</v>
      </c>
      <c r="H50" s="31">
        <v>25</v>
      </c>
      <c r="I50" s="31">
        <v>100</v>
      </c>
      <c r="J50" s="31">
        <f t="shared" si="12"/>
        <v>545.29999999999995</v>
      </c>
      <c r="K50" s="31">
        <f t="shared" si="13"/>
        <v>1348.9999999999998</v>
      </c>
      <c r="L50" s="31">
        <f t="shared" si="18"/>
        <v>209.00000000000003</v>
      </c>
      <c r="M50" s="31">
        <f t="shared" si="16"/>
        <v>577.6</v>
      </c>
      <c r="N50" s="31">
        <f t="shared" si="17"/>
        <v>1347.1000000000001</v>
      </c>
      <c r="O50" s="31"/>
      <c r="P50" s="31">
        <v>798.75</v>
      </c>
      <c r="Q50" s="31">
        <v>700</v>
      </c>
      <c r="R50" s="31">
        <v>0</v>
      </c>
      <c r="S50" s="33">
        <f t="shared" si="19"/>
        <v>5526.75</v>
      </c>
      <c r="T50" s="31">
        <f t="shared" si="20"/>
        <v>1122.9000000000001</v>
      </c>
      <c r="U50" s="31">
        <f t="shared" si="21"/>
        <v>2905.1</v>
      </c>
      <c r="V50" s="96">
        <f t="shared" si="6"/>
        <v>16253.349999999999</v>
      </c>
      <c r="W50" s="35">
        <v>111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s="3" customFormat="1" ht="30">
      <c r="A51" s="34">
        <f t="shared" si="7"/>
        <v>43</v>
      </c>
      <c r="B51" s="26" t="s">
        <v>120</v>
      </c>
      <c r="C51" s="27" t="s">
        <v>118</v>
      </c>
      <c r="D51" s="26" t="s">
        <v>121</v>
      </c>
      <c r="E51" s="27" t="s">
        <v>89</v>
      </c>
      <c r="F51" s="31">
        <v>23000</v>
      </c>
      <c r="G51" s="29">
        <v>0</v>
      </c>
      <c r="H51" s="31">
        <v>25</v>
      </c>
      <c r="I51" s="31"/>
      <c r="J51" s="31">
        <f t="shared" si="12"/>
        <v>660.1</v>
      </c>
      <c r="K51" s="31">
        <f t="shared" si="13"/>
        <v>1632.9999999999998</v>
      </c>
      <c r="L51" s="31">
        <f t="shared" si="18"/>
        <v>253.00000000000003</v>
      </c>
      <c r="M51" s="31">
        <f t="shared" si="16"/>
        <v>699.2</v>
      </c>
      <c r="N51" s="31">
        <f t="shared" si="17"/>
        <v>1630.7</v>
      </c>
      <c r="O51" s="31"/>
      <c r="P51" s="31"/>
      <c r="Q51" s="31"/>
      <c r="R51" s="31">
        <v>0</v>
      </c>
      <c r="S51" s="33">
        <f t="shared" si="19"/>
        <v>4876</v>
      </c>
      <c r="T51" s="31">
        <f t="shared" si="20"/>
        <v>1359.3000000000002</v>
      </c>
      <c r="U51" s="31">
        <f t="shared" si="21"/>
        <v>3516.7</v>
      </c>
      <c r="V51" s="96">
        <f t="shared" si="6"/>
        <v>21615.7</v>
      </c>
      <c r="W51" s="35">
        <v>111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s="3" customFormat="1" ht="30">
      <c r="A52" s="34">
        <f t="shared" si="7"/>
        <v>44</v>
      </c>
      <c r="B52" s="26" t="s">
        <v>122</v>
      </c>
      <c r="C52" s="27" t="s">
        <v>118</v>
      </c>
      <c r="D52" s="26" t="s">
        <v>121</v>
      </c>
      <c r="E52" s="27" t="s">
        <v>89</v>
      </c>
      <c r="F52" s="31">
        <v>16000</v>
      </c>
      <c r="G52" s="29">
        <v>0</v>
      </c>
      <c r="H52" s="31">
        <v>25</v>
      </c>
      <c r="I52" s="31">
        <v>100</v>
      </c>
      <c r="J52" s="31">
        <f t="shared" si="12"/>
        <v>459.2</v>
      </c>
      <c r="K52" s="31">
        <f t="shared" si="13"/>
        <v>1136</v>
      </c>
      <c r="L52" s="31">
        <f t="shared" si="18"/>
        <v>176.00000000000003</v>
      </c>
      <c r="M52" s="31">
        <f t="shared" si="16"/>
        <v>486.4</v>
      </c>
      <c r="N52" s="31">
        <f t="shared" si="17"/>
        <v>1134.4000000000001</v>
      </c>
      <c r="O52" s="31"/>
      <c r="P52" s="31"/>
      <c r="Q52" s="31"/>
      <c r="R52" s="31">
        <v>0</v>
      </c>
      <c r="S52" s="33">
        <f t="shared" si="19"/>
        <v>3392</v>
      </c>
      <c r="T52" s="31">
        <f t="shared" si="20"/>
        <v>945.59999999999991</v>
      </c>
      <c r="U52" s="31">
        <f t="shared" si="21"/>
        <v>2446.4</v>
      </c>
      <c r="V52" s="96">
        <f t="shared" si="6"/>
        <v>14929.4</v>
      </c>
      <c r="W52" s="35">
        <v>111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s="3" customFormat="1" ht="30">
      <c r="A53" s="34">
        <f t="shared" si="7"/>
        <v>45</v>
      </c>
      <c r="B53" s="26" t="s">
        <v>123</v>
      </c>
      <c r="C53" s="27" t="s">
        <v>118</v>
      </c>
      <c r="D53" s="26" t="s">
        <v>119</v>
      </c>
      <c r="E53" s="27" t="s">
        <v>89</v>
      </c>
      <c r="F53" s="31">
        <v>18000</v>
      </c>
      <c r="G53" s="29">
        <v>0</v>
      </c>
      <c r="H53" s="31">
        <v>25</v>
      </c>
      <c r="I53" s="31"/>
      <c r="J53" s="31">
        <f>+F53*2.87%</f>
        <v>516.6</v>
      </c>
      <c r="K53" s="31">
        <f>+F53*7.1%</f>
        <v>1277.9999999999998</v>
      </c>
      <c r="L53" s="31">
        <f>+F53*1.1%</f>
        <v>198.00000000000003</v>
      </c>
      <c r="M53" s="31">
        <f>+F53*3.04%</f>
        <v>547.20000000000005</v>
      </c>
      <c r="N53" s="31">
        <f>+F53*7.09%</f>
        <v>1276.2</v>
      </c>
      <c r="O53" s="31"/>
      <c r="P53" s="31"/>
      <c r="Q53" s="31"/>
      <c r="R53" s="31">
        <v>0</v>
      </c>
      <c r="S53" s="33">
        <f t="shared" si="19"/>
        <v>3816</v>
      </c>
      <c r="T53" s="31">
        <f t="shared" si="20"/>
        <v>1063.8000000000002</v>
      </c>
      <c r="U53" s="31">
        <f t="shared" si="21"/>
        <v>2752.2</v>
      </c>
      <c r="V53" s="96">
        <f t="shared" si="6"/>
        <v>16911.2</v>
      </c>
      <c r="W53" s="35">
        <v>111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s="3" customFormat="1" ht="30">
      <c r="A54" s="34">
        <f t="shared" si="7"/>
        <v>46</v>
      </c>
      <c r="B54" s="26" t="s">
        <v>124</v>
      </c>
      <c r="C54" s="27" t="s">
        <v>118</v>
      </c>
      <c r="D54" s="26" t="s">
        <v>121</v>
      </c>
      <c r="E54" s="27" t="s">
        <v>89</v>
      </c>
      <c r="F54" s="31">
        <v>25000</v>
      </c>
      <c r="G54" s="29">
        <v>0</v>
      </c>
      <c r="H54" s="31">
        <v>25</v>
      </c>
      <c r="I54" s="31"/>
      <c r="J54" s="31">
        <f>+F54*2.87%</f>
        <v>717.5</v>
      </c>
      <c r="K54" s="31">
        <f>+F54*7.1%</f>
        <v>1774.9999999999998</v>
      </c>
      <c r="L54" s="31">
        <f>+F54*1.1%</f>
        <v>275</v>
      </c>
      <c r="M54" s="31">
        <f>+F54*3.04%</f>
        <v>760</v>
      </c>
      <c r="N54" s="31">
        <f>+F54*7.09%</f>
        <v>1772.5000000000002</v>
      </c>
      <c r="O54" s="31"/>
      <c r="P54" s="31"/>
      <c r="Q54" s="31"/>
      <c r="R54" s="31">
        <v>0</v>
      </c>
      <c r="S54" s="33">
        <f>SUM(J54:R54)</f>
        <v>5300</v>
      </c>
      <c r="T54" s="31">
        <f>+J54+M54</f>
        <v>1477.5</v>
      </c>
      <c r="U54" s="31">
        <f>+K54+L54+N54</f>
        <v>3822.5</v>
      </c>
      <c r="V54" s="96">
        <f>+F54-T54-G54-H54-R54-I54-O54-P54-Q54</f>
        <v>23497.5</v>
      </c>
      <c r="W54" s="35">
        <v>111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s="3" customFormat="1" ht="30">
      <c r="A55" s="34">
        <f t="shared" si="7"/>
        <v>47</v>
      </c>
      <c r="B55" s="26" t="s">
        <v>125</v>
      </c>
      <c r="C55" s="27" t="s">
        <v>126</v>
      </c>
      <c r="D55" s="26" t="s">
        <v>127</v>
      </c>
      <c r="E55" s="27" t="s">
        <v>89</v>
      </c>
      <c r="F55" s="29">
        <v>35000</v>
      </c>
      <c r="G55" s="29">
        <v>0</v>
      </c>
      <c r="H55" s="31">
        <v>25</v>
      </c>
      <c r="I55" s="31">
        <v>100</v>
      </c>
      <c r="J55" s="31">
        <f>+F55*2.87%</f>
        <v>1004.5</v>
      </c>
      <c r="K55" s="31">
        <f>+F55*7.1%</f>
        <v>2485</v>
      </c>
      <c r="L55" s="31">
        <f t="shared" ref="L55:L68" si="22">+F55*1.1%</f>
        <v>385.00000000000006</v>
      </c>
      <c r="M55" s="31">
        <f>+F55*3.04%</f>
        <v>1064</v>
      </c>
      <c r="N55" s="31">
        <f t="shared" ref="N55:N68" si="23">+F55*7.09%</f>
        <v>2481.5</v>
      </c>
      <c r="O55" s="31"/>
      <c r="P55" s="31"/>
      <c r="Q55" s="31"/>
      <c r="R55" s="31">
        <v>0</v>
      </c>
      <c r="S55" s="31">
        <f t="shared" si="19"/>
        <v>7420</v>
      </c>
      <c r="T55" s="31">
        <f t="shared" si="20"/>
        <v>2068.5</v>
      </c>
      <c r="U55" s="31">
        <f t="shared" si="21"/>
        <v>5351.5</v>
      </c>
      <c r="V55" s="96">
        <f t="shared" si="6"/>
        <v>32806.5</v>
      </c>
      <c r="W55" s="35">
        <v>111</v>
      </c>
      <c r="X55" s="6"/>
      <c r="Y55" s="28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s="3" customFormat="1" ht="30">
      <c r="A56" s="34">
        <f t="shared" si="7"/>
        <v>48</v>
      </c>
      <c r="B56" s="26" t="s">
        <v>128</v>
      </c>
      <c r="C56" s="27" t="s">
        <v>126</v>
      </c>
      <c r="D56" s="26" t="s">
        <v>129</v>
      </c>
      <c r="E56" s="27" t="s">
        <v>89</v>
      </c>
      <c r="F56" s="29">
        <v>35000</v>
      </c>
      <c r="G56" s="29">
        <v>0</v>
      </c>
      <c r="H56" s="31">
        <v>25</v>
      </c>
      <c r="I56" s="31"/>
      <c r="J56" s="31">
        <f>+F56*2.87%</f>
        <v>1004.5</v>
      </c>
      <c r="K56" s="31">
        <f>+F56*7.1%</f>
        <v>2485</v>
      </c>
      <c r="L56" s="31">
        <f>+F56*1.1%</f>
        <v>385.00000000000006</v>
      </c>
      <c r="M56" s="31">
        <f>+F56*3.04%</f>
        <v>1064</v>
      </c>
      <c r="N56" s="31">
        <f>+F56*7.09%</f>
        <v>2481.5</v>
      </c>
      <c r="O56" s="31"/>
      <c r="P56" s="31"/>
      <c r="Q56" s="31"/>
      <c r="R56" s="31">
        <v>0</v>
      </c>
      <c r="S56" s="31">
        <f>SUM(J56:R56)</f>
        <v>7420</v>
      </c>
      <c r="T56" s="31">
        <f>+J56+M56</f>
        <v>2068.5</v>
      </c>
      <c r="U56" s="31">
        <f>+K56+L56+N56</f>
        <v>5351.5</v>
      </c>
      <c r="V56" s="96">
        <f>+F56-T56-G56-H56-R56-I56-O56-P56-Q56</f>
        <v>32906.5</v>
      </c>
      <c r="W56" s="35">
        <v>111</v>
      </c>
      <c r="X56" s="6"/>
      <c r="Y56" s="28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s="3" customFormat="1" ht="30">
      <c r="A57" s="34">
        <f>A56+1</f>
        <v>49</v>
      </c>
      <c r="B57" s="26" t="s">
        <v>130</v>
      </c>
      <c r="C57" s="27" t="s">
        <v>126</v>
      </c>
      <c r="D57" s="26" t="s">
        <v>131</v>
      </c>
      <c r="E57" s="27" t="s">
        <v>89</v>
      </c>
      <c r="F57" s="29">
        <v>33673.78</v>
      </c>
      <c r="G57" s="29">
        <v>0</v>
      </c>
      <c r="H57" s="31">
        <v>25</v>
      </c>
      <c r="I57" s="31">
        <v>100</v>
      </c>
      <c r="J57" s="31">
        <f t="shared" ref="J57:J68" si="24">+F57*2.87%</f>
        <v>966.43748599999992</v>
      </c>
      <c r="K57" s="31">
        <f t="shared" ref="K57:K68" si="25">+F57*7.1%</f>
        <v>2390.8383799999997</v>
      </c>
      <c r="L57" s="31">
        <f t="shared" si="22"/>
        <v>370.41158000000001</v>
      </c>
      <c r="M57" s="31">
        <f t="shared" ref="M57:M68" si="26">+F57*3.04%</f>
        <v>1023.682912</v>
      </c>
      <c r="N57" s="31">
        <f t="shared" si="23"/>
        <v>2387.4710020000002</v>
      </c>
      <c r="O57" s="31"/>
      <c r="P57" s="31"/>
      <c r="Q57" s="31"/>
      <c r="R57" s="31">
        <v>0</v>
      </c>
      <c r="S57" s="31">
        <f t="shared" si="19"/>
        <v>7138.8413599999994</v>
      </c>
      <c r="T57" s="31">
        <f t="shared" si="20"/>
        <v>1990.120398</v>
      </c>
      <c r="U57" s="31">
        <f t="shared" si="21"/>
        <v>5148.7209619999994</v>
      </c>
      <c r="V57" s="96">
        <f t="shared" si="6"/>
        <v>31558.659602</v>
      </c>
      <c r="W57" s="35">
        <v>111</v>
      </c>
      <c r="X57" s="6"/>
      <c r="Y57" s="28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s="3" customFormat="1" ht="30">
      <c r="A58" s="34">
        <f t="shared" si="7"/>
        <v>50</v>
      </c>
      <c r="B58" s="26" t="s">
        <v>132</v>
      </c>
      <c r="C58" s="27" t="s">
        <v>126</v>
      </c>
      <c r="D58" s="26" t="s">
        <v>133</v>
      </c>
      <c r="E58" s="27" t="s">
        <v>89</v>
      </c>
      <c r="F58" s="29">
        <v>35000</v>
      </c>
      <c r="G58" s="29">
        <v>0</v>
      </c>
      <c r="H58" s="31">
        <v>25</v>
      </c>
      <c r="I58" s="31">
        <v>100</v>
      </c>
      <c r="J58" s="31">
        <f t="shared" si="24"/>
        <v>1004.5</v>
      </c>
      <c r="K58" s="31">
        <f t="shared" si="25"/>
        <v>2485</v>
      </c>
      <c r="L58" s="31">
        <f t="shared" si="22"/>
        <v>385.00000000000006</v>
      </c>
      <c r="M58" s="31">
        <f t="shared" si="26"/>
        <v>1064</v>
      </c>
      <c r="N58" s="31">
        <f t="shared" si="23"/>
        <v>2481.5</v>
      </c>
      <c r="O58" s="31"/>
      <c r="P58" s="31"/>
      <c r="Q58" s="31"/>
      <c r="R58" s="31">
        <v>0</v>
      </c>
      <c r="S58" s="31">
        <f t="shared" si="19"/>
        <v>7420</v>
      </c>
      <c r="T58" s="31">
        <f t="shared" si="20"/>
        <v>2068.5</v>
      </c>
      <c r="U58" s="31">
        <f t="shared" si="21"/>
        <v>5351.5</v>
      </c>
      <c r="V58" s="96">
        <f t="shared" si="6"/>
        <v>32806.5</v>
      </c>
      <c r="W58" s="35">
        <v>111</v>
      </c>
      <c r="X58" s="6"/>
      <c r="Y58" s="28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s="3" customFormat="1" ht="30">
      <c r="A59" s="34">
        <f t="shared" si="7"/>
        <v>51</v>
      </c>
      <c r="B59" s="26" t="s">
        <v>134</v>
      </c>
      <c r="C59" s="27" t="s">
        <v>126</v>
      </c>
      <c r="D59" s="26" t="s">
        <v>133</v>
      </c>
      <c r="E59" s="27" t="s">
        <v>89</v>
      </c>
      <c r="F59" s="29">
        <v>31500</v>
      </c>
      <c r="G59" s="29">
        <v>0</v>
      </c>
      <c r="H59" s="31">
        <v>25</v>
      </c>
      <c r="I59" s="31">
        <v>100</v>
      </c>
      <c r="J59" s="31">
        <f t="shared" si="24"/>
        <v>904.05</v>
      </c>
      <c r="K59" s="31">
        <f t="shared" si="25"/>
        <v>2236.5</v>
      </c>
      <c r="L59" s="31">
        <f t="shared" si="22"/>
        <v>346.50000000000006</v>
      </c>
      <c r="M59" s="31">
        <f t="shared" si="26"/>
        <v>957.6</v>
      </c>
      <c r="N59" s="31">
        <f t="shared" si="23"/>
        <v>2233.3500000000004</v>
      </c>
      <c r="O59" s="31"/>
      <c r="P59" s="31"/>
      <c r="Q59" s="31"/>
      <c r="R59" s="31">
        <v>0</v>
      </c>
      <c r="S59" s="31">
        <f t="shared" si="19"/>
        <v>6678.0000000000009</v>
      </c>
      <c r="T59" s="31">
        <f t="shared" si="20"/>
        <v>1861.65</v>
      </c>
      <c r="U59" s="31">
        <f t="shared" si="21"/>
        <v>4816.3500000000004</v>
      </c>
      <c r="V59" s="96">
        <f t="shared" si="6"/>
        <v>29513.35</v>
      </c>
      <c r="W59" s="35">
        <v>111</v>
      </c>
      <c r="X59" s="6"/>
      <c r="Y59" s="28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s="3" customFormat="1" ht="30">
      <c r="A60" s="34">
        <f t="shared" si="7"/>
        <v>52</v>
      </c>
      <c r="B60" s="26" t="s">
        <v>135</v>
      </c>
      <c r="C60" s="27" t="s">
        <v>126</v>
      </c>
      <c r="D60" s="26" t="s">
        <v>133</v>
      </c>
      <c r="E60" s="27" t="s">
        <v>89</v>
      </c>
      <c r="F60" s="29">
        <v>35000</v>
      </c>
      <c r="G60" s="29">
        <v>0</v>
      </c>
      <c r="H60" s="31">
        <v>25</v>
      </c>
      <c r="I60" s="31">
        <v>100</v>
      </c>
      <c r="J60" s="31">
        <f t="shared" si="24"/>
        <v>1004.5</v>
      </c>
      <c r="K60" s="31">
        <f t="shared" si="25"/>
        <v>2485</v>
      </c>
      <c r="L60" s="31">
        <f t="shared" si="22"/>
        <v>385.00000000000006</v>
      </c>
      <c r="M60" s="31">
        <f t="shared" si="26"/>
        <v>1064</v>
      </c>
      <c r="N60" s="31">
        <f t="shared" si="23"/>
        <v>2481.5</v>
      </c>
      <c r="O60" s="31"/>
      <c r="P60" s="31"/>
      <c r="Q60" s="31"/>
      <c r="R60" s="31">
        <v>0</v>
      </c>
      <c r="S60" s="31">
        <f t="shared" si="19"/>
        <v>7420</v>
      </c>
      <c r="T60" s="31">
        <f t="shared" si="20"/>
        <v>2068.5</v>
      </c>
      <c r="U60" s="31">
        <f t="shared" si="21"/>
        <v>5351.5</v>
      </c>
      <c r="V60" s="96">
        <f t="shared" si="6"/>
        <v>32806.5</v>
      </c>
      <c r="W60" s="35">
        <v>111</v>
      </c>
      <c r="X60" s="6"/>
      <c r="Y60" s="28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s="113" customFormat="1" ht="30">
      <c r="A61" s="34">
        <f t="shared" si="7"/>
        <v>53</v>
      </c>
      <c r="B61" s="106" t="s">
        <v>136</v>
      </c>
      <c r="C61" s="107" t="s">
        <v>126</v>
      </c>
      <c r="D61" s="106" t="s">
        <v>133</v>
      </c>
      <c r="E61" s="107" t="s">
        <v>89</v>
      </c>
      <c r="F61" s="108">
        <v>26486</v>
      </c>
      <c r="G61" s="29">
        <v>0</v>
      </c>
      <c r="H61" s="109">
        <v>25</v>
      </c>
      <c r="I61" s="109"/>
      <c r="J61" s="109">
        <f t="shared" si="24"/>
        <v>760.14819999999997</v>
      </c>
      <c r="K61" s="109">
        <f t="shared" si="25"/>
        <v>1880.5059999999999</v>
      </c>
      <c r="L61" s="109">
        <f t="shared" si="22"/>
        <v>291.346</v>
      </c>
      <c r="M61" s="109">
        <f t="shared" si="26"/>
        <v>805.17439999999999</v>
      </c>
      <c r="N61" s="109">
        <f t="shared" si="23"/>
        <v>1877.8574000000001</v>
      </c>
      <c r="O61" s="109"/>
      <c r="P61" s="109"/>
      <c r="Q61" s="109"/>
      <c r="R61" s="31">
        <v>0</v>
      </c>
      <c r="S61" s="109">
        <f t="shared" si="19"/>
        <v>5615.0320000000002</v>
      </c>
      <c r="T61" s="109">
        <f t="shared" si="20"/>
        <v>1565.3226</v>
      </c>
      <c r="U61" s="109">
        <f t="shared" si="21"/>
        <v>4049.7093999999997</v>
      </c>
      <c r="V61" s="96">
        <f t="shared" si="6"/>
        <v>24895.6774</v>
      </c>
      <c r="W61" s="110">
        <v>111</v>
      </c>
      <c r="X61" s="111"/>
      <c r="Y61" s="112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</row>
    <row r="62" spans="1:42" s="3" customFormat="1" ht="30">
      <c r="A62" s="34">
        <f t="shared" si="7"/>
        <v>54</v>
      </c>
      <c r="B62" s="26" t="s">
        <v>137</v>
      </c>
      <c r="C62" s="27" t="s">
        <v>126</v>
      </c>
      <c r="D62" s="26" t="s">
        <v>133</v>
      </c>
      <c r="E62" s="27" t="s">
        <v>89</v>
      </c>
      <c r="F62" s="29">
        <v>30000</v>
      </c>
      <c r="G62" s="29">
        <v>0</v>
      </c>
      <c r="H62" s="31">
        <v>25</v>
      </c>
      <c r="I62" s="31">
        <v>100</v>
      </c>
      <c r="J62" s="31">
        <f t="shared" ref="J62:J67" si="27">+F62*2.87%</f>
        <v>861</v>
      </c>
      <c r="K62" s="31">
        <f t="shared" ref="K62:K67" si="28">+F62*7.1%</f>
        <v>2130</v>
      </c>
      <c r="L62" s="31">
        <f t="shared" ref="L62:L67" si="29">+F62*1.1%</f>
        <v>330.00000000000006</v>
      </c>
      <c r="M62" s="31">
        <f t="shared" ref="M62:M67" si="30">+F62*3.04%</f>
        <v>912</v>
      </c>
      <c r="N62" s="31">
        <f t="shared" ref="N62:N67" si="31">+F62*7.09%</f>
        <v>2127</v>
      </c>
      <c r="O62" s="31"/>
      <c r="P62" s="31"/>
      <c r="Q62" s="31"/>
      <c r="R62" s="31">
        <v>0</v>
      </c>
      <c r="S62" s="31">
        <f t="shared" si="19"/>
        <v>6360</v>
      </c>
      <c r="T62" s="31">
        <f t="shared" si="20"/>
        <v>1773</v>
      </c>
      <c r="U62" s="31">
        <f t="shared" si="21"/>
        <v>4587</v>
      </c>
      <c r="V62" s="96">
        <f t="shared" si="6"/>
        <v>28102</v>
      </c>
      <c r="W62" s="35">
        <v>111</v>
      </c>
      <c r="X62" s="6"/>
      <c r="Y62" s="28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s="3" customFormat="1" ht="30">
      <c r="A63" s="34">
        <f t="shared" si="7"/>
        <v>55</v>
      </c>
      <c r="B63" s="26" t="s">
        <v>138</v>
      </c>
      <c r="C63" s="27" t="s">
        <v>126</v>
      </c>
      <c r="D63" s="26" t="s">
        <v>133</v>
      </c>
      <c r="E63" s="27" t="s">
        <v>89</v>
      </c>
      <c r="F63" s="29">
        <v>30000</v>
      </c>
      <c r="G63" s="29">
        <v>0</v>
      </c>
      <c r="H63" s="31">
        <v>25</v>
      </c>
      <c r="I63" s="31">
        <v>100</v>
      </c>
      <c r="J63" s="31">
        <f t="shared" si="27"/>
        <v>861</v>
      </c>
      <c r="K63" s="31">
        <f t="shared" si="28"/>
        <v>2130</v>
      </c>
      <c r="L63" s="31">
        <f t="shared" si="29"/>
        <v>330.00000000000006</v>
      </c>
      <c r="M63" s="31">
        <f t="shared" si="30"/>
        <v>912</v>
      </c>
      <c r="N63" s="31">
        <f t="shared" si="31"/>
        <v>2127</v>
      </c>
      <c r="O63" s="31"/>
      <c r="P63" s="31"/>
      <c r="Q63" s="31"/>
      <c r="R63" s="31">
        <v>0</v>
      </c>
      <c r="S63" s="31">
        <f t="shared" si="19"/>
        <v>6360</v>
      </c>
      <c r="T63" s="31">
        <f t="shared" si="20"/>
        <v>1773</v>
      </c>
      <c r="U63" s="31">
        <f t="shared" si="21"/>
        <v>4587</v>
      </c>
      <c r="V63" s="96">
        <f t="shared" si="6"/>
        <v>28102</v>
      </c>
      <c r="W63" s="35">
        <v>111</v>
      </c>
      <c r="X63" s="6"/>
      <c r="Y63" s="28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s="3" customFormat="1" ht="30">
      <c r="A64" s="34">
        <f t="shared" si="7"/>
        <v>56</v>
      </c>
      <c r="B64" s="26" t="s">
        <v>139</v>
      </c>
      <c r="C64" s="27" t="s">
        <v>126</v>
      </c>
      <c r="D64" s="26" t="s">
        <v>133</v>
      </c>
      <c r="E64" s="27" t="s">
        <v>89</v>
      </c>
      <c r="F64" s="29">
        <v>30000</v>
      </c>
      <c r="G64" s="29">
        <v>0</v>
      </c>
      <c r="H64" s="31">
        <v>25</v>
      </c>
      <c r="I64" s="31">
        <v>100</v>
      </c>
      <c r="J64" s="31">
        <f t="shared" si="27"/>
        <v>861</v>
      </c>
      <c r="K64" s="31">
        <f t="shared" si="28"/>
        <v>2130</v>
      </c>
      <c r="L64" s="31">
        <f t="shared" si="29"/>
        <v>330.00000000000006</v>
      </c>
      <c r="M64" s="31">
        <f t="shared" si="30"/>
        <v>912</v>
      </c>
      <c r="N64" s="31">
        <f t="shared" si="31"/>
        <v>2127</v>
      </c>
      <c r="O64" s="31"/>
      <c r="P64" s="31"/>
      <c r="Q64" s="31"/>
      <c r="R64" s="31">
        <v>0</v>
      </c>
      <c r="S64" s="31">
        <f t="shared" si="19"/>
        <v>6360</v>
      </c>
      <c r="T64" s="31">
        <f t="shared" si="20"/>
        <v>1773</v>
      </c>
      <c r="U64" s="31">
        <f t="shared" si="21"/>
        <v>4587</v>
      </c>
      <c r="V64" s="96">
        <f t="shared" si="6"/>
        <v>28102</v>
      </c>
      <c r="W64" s="35">
        <v>111</v>
      </c>
      <c r="X64" s="6"/>
      <c r="Y64" s="28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s="3" customFormat="1" ht="30">
      <c r="A65" s="34">
        <f t="shared" si="7"/>
        <v>57</v>
      </c>
      <c r="B65" s="26" t="s">
        <v>140</v>
      </c>
      <c r="C65" s="27" t="s">
        <v>126</v>
      </c>
      <c r="D65" s="26" t="s">
        <v>133</v>
      </c>
      <c r="E65" s="27" t="s">
        <v>89</v>
      </c>
      <c r="F65" s="29">
        <v>30000</v>
      </c>
      <c r="G65" s="29">
        <v>0</v>
      </c>
      <c r="H65" s="31">
        <v>25</v>
      </c>
      <c r="I65" s="31">
        <v>100</v>
      </c>
      <c r="J65" s="31">
        <f t="shared" si="27"/>
        <v>861</v>
      </c>
      <c r="K65" s="31">
        <f t="shared" si="28"/>
        <v>2130</v>
      </c>
      <c r="L65" s="31">
        <f t="shared" si="29"/>
        <v>330.00000000000006</v>
      </c>
      <c r="M65" s="31">
        <f t="shared" si="30"/>
        <v>912</v>
      </c>
      <c r="N65" s="31">
        <f t="shared" si="31"/>
        <v>2127</v>
      </c>
      <c r="O65" s="31"/>
      <c r="P65" s="31"/>
      <c r="Q65" s="31"/>
      <c r="R65" s="31">
        <v>0</v>
      </c>
      <c r="S65" s="31">
        <f t="shared" si="19"/>
        <v>6360</v>
      </c>
      <c r="T65" s="31">
        <f t="shared" si="20"/>
        <v>1773</v>
      </c>
      <c r="U65" s="31">
        <f t="shared" si="21"/>
        <v>4587</v>
      </c>
      <c r="V65" s="96">
        <f t="shared" si="6"/>
        <v>28102</v>
      </c>
      <c r="W65" s="35">
        <v>111</v>
      </c>
      <c r="X65" s="6"/>
      <c r="Y65" s="28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s="3" customFormat="1" ht="30">
      <c r="A66" s="34">
        <f t="shared" si="7"/>
        <v>58</v>
      </c>
      <c r="B66" s="26" t="s">
        <v>141</v>
      </c>
      <c r="C66" s="27" t="s">
        <v>126</v>
      </c>
      <c r="D66" s="26" t="s">
        <v>133</v>
      </c>
      <c r="E66" s="27" t="s">
        <v>89</v>
      </c>
      <c r="F66" s="29">
        <v>25000</v>
      </c>
      <c r="G66" s="29">
        <v>0</v>
      </c>
      <c r="H66" s="31">
        <v>25</v>
      </c>
      <c r="I66" s="31">
        <v>100</v>
      </c>
      <c r="J66" s="31">
        <f t="shared" si="27"/>
        <v>717.5</v>
      </c>
      <c r="K66" s="31">
        <f t="shared" si="28"/>
        <v>1774.9999999999998</v>
      </c>
      <c r="L66" s="31">
        <f t="shared" si="29"/>
        <v>275</v>
      </c>
      <c r="M66" s="31">
        <f t="shared" si="30"/>
        <v>760</v>
      </c>
      <c r="N66" s="31">
        <f t="shared" si="31"/>
        <v>1772.5000000000002</v>
      </c>
      <c r="O66" s="31"/>
      <c r="P66" s="31"/>
      <c r="Q66" s="31"/>
      <c r="R66" s="31">
        <v>0</v>
      </c>
      <c r="S66" s="31">
        <f t="shared" si="19"/>
        <v>5300</v>
      </c>
      <c r="T66" s="31">
        <f t="shared" si="20"/>
        <v>1477.5</v>
      </c>
      <c r="U66" s="31">
        <f t="shared" si="21"/>
        <v>3822.5</v>
      </c>
      <c r="V66" s="96">
        <f t="shared" si="6"/>
        <v>23397.5</v>
      </c>
      <c r="W66" s="35">
        <v>111</v>
      </c>
      <c r="X66" s="6"/>
      <c r="Y66" s="28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s="3" customFormat="1" ht="30">
      <c r="A67" s="34">
        <f t="shared" si="7"/>
        <v>59</v>
      </c>
      <c r="B67" s="26" t="s">
        <v>142</v>
      </c>
      <c r="C67" s="27" t="s">
        <v>126</v>
      </c>
      <c r="D67" s="26" t="s">
        <v>133</v>
      </c>
      <c r="E67" s="27" t="s">
        <v>89</v>
      </c>
      <c r="F67" s="29">
        <v>25000</v>
      </c>
      <c r="G67" s="29">
        <v>0</v>
      </c>
      <c r="H67" s="31">
        <v>25</v>
      </c>
      <c r="I67" s="31">
        <v>100</v>
      </c>
      <c r="J67" s="31">
        <f t="shared" si="27"/>
        <v>717.5</v>
      </c>
      <c r="K67" s="31">
        <f t="shared" si="28"/>
        <v>1774.9999999999998</v>
      </c>
      <c r="L67" s="31">
        <f t="shared" si="29"/>
        <v>275</v>
      </c>
      <c r="M67" s="31">
        <f t="shared" si="30"/>
        <v>760</v>
      </c>
      <c r="N67" s="31">
        <f t="shared" si="31"/>
        <v>1772.5000000000002</v>
      </c>
      <c r="O67" s="31"/>
      <c r="P67" s="31"/>
      <c r="Q67" s="31"/>
      <c r="R67" s="31">
        <v>0</v>
      </c>
      <c r="S67" s="31">
        <f t="shared" si="19"/>
        <v>5300</v>
      </c>
      <c r="T67" s="31">
        <f t="shared" si="20"/>
        <v>1477.5</v>
      </c>
      <c r="U67" s="31">
        <f t="shared" si="21"/>
        <v>3822.5</v>
      </c>
      <c r="V67" s="96">
        <f t="shared" si="6"/>
        <v>23397.5</v>
      </c>
      <c r="W67" s="35">
        <v>111</v>
      </c>
      <c r="X67" s="6"/>
      <c r="Y67" s="28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s="3" customFormat="1" ht="30">
      <c r="A68" s="34">
        <f t="shared" si="7"/>
        <v>60</v>
      </c>
      <c r="B68" s="26" t="s">
        <v>143</v>
      </c>
      <c r="C68" s="27" t="s">
        <v>126</v>
      </c>
      <c r="D68" s="26" t="s">
        <v>133</v>
      </c>
      <c r="E68" s="27" t="s">
        <v>89</v>
      </c>
      <c r="F68" s="29">
        <v>26486</v>
      </c>
      <c r="G68" s="29">
        <v>0</v>
      </c>
      <c r="H68" s="31">
        <v>25</v>
      </c>
      <c r="I68" s="31">
        <v>100</v>
      </c>
      <c r="J68" s="31">
        <f t="shared" si="24"/>
        <v>760.14819999999997</v>
      </c>
      <c r="K68" s="31">
        <f t="shared" si="25"/>
        <v>1880.5059999999999</v>
      </c>
      <c r="L68" s="31">
        <f t="shared" si="22"/>
        <v>291.346</v>
      </c>
      <c r="M68" s="31">
        <f t="shared" si="26"/>
        <v>805.17439999999999</v>
      </c>
      <c r="N68" s="31">
        <f t="shared" si="23"/>
        <v>1877.8574000000001</v>
      </c>
      <c r="O68" s="31"/>
      <c r="P68" s="31"/>
      <c r="Q68" s="31"/>
      <c r="R68" s="31">
        <v>0</v>
      </c>
      <c r="S68" s="31">
        <f t="shared" si="19"/>
        <v>5615.0320000000002</v>
      </c>
      <c r="T68" s="31">
        <f t="shared" si="20"/>
        <v>1565.3226</v>
      </c>
      <c r="U68" s="31">
        <f t="shared" si="21"/>
        <v>4049.7093999999997</v>
      </c>
      <c r="V68" s="96">
        <f t="shared" si="6"/>
        <v>24795.6774</v>
      </c>
      <c r="W68" s="35">
        <v>111</v>
      </c>
      <c r="X68" s="6"/>
      <c r="Y68" s="28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s="113" customFormat="1" ht="30">
      <c r="A69" s="34">
        <f t="shared" si="7"/>
        <v>61</v>
      </c>
      <c r="B69" s="106" t="s">
        <v>144</v>
      </c>
      <c r="C69" s="107" t="s">
        <v>126</v>
      </c>
      <c r="D69" s="106" t="s">
        <v>133</v>
      </c>
      <c r="E69" s="107" t="s">
        <v>89</v>
      </c>
      <c r="F69" s="108">
        <v>20000</v>
      </c>
      <c r="G69" s="29">
        <v>0</v>
      </c>
      <c r="H69" s="109">
        <v>25</v>
      </c>
      <c r="I69" s="109"/>
      <c r="J69" s="109">
        <f>+F69*2.87%</f>
        <v>574</v>
      </c>
      <c r="K69" s="109">
        <f>+F69*7.1%</f>
        <v>1419.9999999999998</v>
      </c>
      <c r="L69" s="109">
        <f>+F69*1.1%</f>
        <v>220.00000000000003</v>
      </c>
      <c r="M69" s="109">
        <f>+F69*3.04%</f>
        <v>608</v>
      </c>
      <c r="N69" s="109">
        <f>+F69*7.09%</f>
        <v>1418</v>
      </c>
      <c r="O69" s="109"/>
      <c r="P69" s="109"/>
      <c r="Q69" s="109"/>
      <c r="R69" s="31">
        <v>0</v>
      </c>
      <c r="S69" s="109">
        <f t="shared" si="19"/>
        <v>4240</v>
      </c>
      <c r="T69" s="109">
        <f t="shared" si="20"/>
        <v>1182</v>
      </c>
      <c r="U69" s="109">
        <f t="shared" si="21"/>
        <v>3058</v>
      </c>
      <c r="V69" s="96">
        <f t="shared" si="6"/>
        <v>18793</v>
      </c>
      <c r="W69" s="110">
        <v>111</v>
      </c>
      <c r="X69" s="111"/>
      <c r="Y69" s="112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</row>
    <row r="70" spans="1:42" s="3" customFormat="1" ht="30">
      <c r="A70" s="34">
        <f t="shared" si="7"/>
        <v>62</v>
      </c>
      <c r="B70" s="26" t="s">
        <v>145</v>
      </c>
      <c r="C70" s="27" t="s">
        <v>126</v>
      </c>
      <c r="D70" s="26" t="s">
        <v>146</v>
      </c>
      <c r="E70" s="27" t="s">
        <v>89</v>
      </c>
      <c r="F70" s="29">
        <v>26250</v>
      </c>
      <c r="G70" s="29">
        <v>0</v>
      </c>
      <c r="H70" s="31">
        <v>25</v>
      </c>
      <c r="I70" s="31">
        <v>100</v>
      </c>
      <c r="J70" s="31">
        <f>+F70*2.87%</f>
        <v>753.375</v>
      </c>
      <c r="K70" s="31">
        <f>+F70*7.1%</f>
        <v>1863.7499999999998</v>
      </c>
      <c r="L70" s="31">
        <f>+F70*1.1%</f>
        <v>288.75000000000006</v>
      </c>
      <c r="M70" s="31">
        <f>+F70*3.04%</f>
        <v>798</v>
      </c>
      <c r="N70" s="31">
        <f>+F70*7.09%</f>
        <v>1861.1250000000002</v>
      </c>
      <c r="O70" s="31"/>
      <c r="P70" s="31">
        <v>1806.2</v>
      </c>
      <c r="Q70" s="31"/>
      <c r="R70" s="31">
        <v>0</v>
      </c>
      <c r="S70" s="31">
        <f t="shared" si="19"/>
        <v>7371.2</v>
      </c>
      <c r="T70" s="31">
        <f t="shared" si="20"/>
        <v>1551.375</v>
      </c>
      <c r="U70" s="31">
        <f t="shared" si="21"/>
        <v>4013.625</v>
      </c>
      <c r="V70" s="96">
        <f t="shared" si="6"/>
        <v>22767.424999999999</v>
      </c>
      <c r="W70" s="35">
        <v>111</v>
      </c>
      <c r="X70" s="6"/>
      <c r="Y70" s="28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s="3" customFormat="1" ht="30">
      <c r="A71" s="34">
        <f t="shared" si="7"/>
        <v>63</v>
      </c>
      <c r="B71" s="26" t="s">
        <v>147</v>
      </c>
      <c r="C71" s="27" t="s">
        <v>126</v>
      </c>
      <c r="D71" s="26" t="s">
        <v>148</v>
      </c>
      <c r="E71" s="27" t="s">
        <v>89</v>
      </c>
      <c r="F71" s="29">
        <v>25000</v>
      </c>
      <c r="G71" s="29">
        <v>0</v>
      </c>
      <c r="H71" s="31">
        <v>25</v>
      </c>
      <c r="I71" s="31">
        <v>100</v>
      </c>
      <c r="J71" s="31">
        <f>+F71*2.87%</f>
        <v>717.5</v>
      </c>
      <c r="K71" s="31">
        <f>+F71*7.1%</f>
        <v>1774.9999999999998</v>
      </c>
      <c r="L71" s="31">
        <f>+F71*1.1%</f>
        <v>275</v>
      </c>
      <c r="M71" s="31">
        <f>+F71*3.04%</f>
        <v>760</v>
      </c>
      <c r="N71" s="31">
        <f>+F71*7.09%</f>
        <v>1772.5000000000002</v>
      </c>
      <c r="O71" s="31"/>
      <c r="P71" s="31"/>
      <c r="Q71" s="31"/>
      <c r="R71" s="31">
        <v>0</v>
      </c>
      <c r="S71" s="31">
        <f t="shared" si="19"/>
        <v>5300</v>
      </c>
      <c r="T71" s="31">
        <f t="shared" si="20"/>
        <v>1477.5</v>
      </c>
      <c r="U71" s="31">
        <f t="shared" si="21"/>
        <v>3822.5</v>
      </c>
      <c r="V71" s="96">
        <f t="shared" si="6"/>
        <v>23397.5</v>
      </c>
      <c r="W71" s="35">
        <v>111</v>
      </c>
      <c r="X71" s="6"/>
      <c r="Y71" s="28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s="3" customFormat="1" ht="30">
      <c r="A72" s="34">
        <f t="shared" si="7"/>
        <v>64</v>
      </c>
      <c r="B72" s="26" t="s">
        <v>149</v>
      </c>
      <c r="C72" s="27" t="s">
        <v>126</v>
      </c>
      <c r="D72" s="26" t="s">
        <v>150</v>
      </c>
      <c r="E72" s="27" t="s">
        <v>89</v>
      </c>
      <c r="F72" s="29">
        <v>19747.5</v>
      </c>
      <c r="G72" s="29">
        <v>0</v>
      </c>
      <c r="H72" s="31">
        <v>25</v>
      </c>
      <c r="I72" s="31">
        <v>100</v>
      </c>
      <c r="J72" s="31">
        <f t="shared" ref="J72:J96" si="32">+F72*2.87%</f>
        <v>566.75324999999998</v>
      </c>
      <c r="K72" s="31">
        <f t="shared" ref="K72:K96" si="33">+F72*7.1%</f>
        <v>1402.0724999999998</v>
      </c>
      <c r="L72" s="31">
        <f t="shared" ref="L72:L96" si="34">+F72*1.1%</f>
        <v>217.22250000000003</v>
      </c>
      <c r="M72" s="31">
        <f t="shared" ref="M72:M96" si="35">+F72*3.04%</f>
        <v>600.32399999999996</v>
      </c>
      <c r="N72" s="31">
        <f t="shared" ref="N72:N96" si="36">+F72*7.09%</f>
        <v>1400.0977500000001</v>
      </c>
      <c r="O72" s="31"/>
      <c r="P72" s="31"/>
      <c r="Q72" s="31"/>
      <c r="R72" s="31">
        <v>0</v>
      </c>
      <c r="S72" s="31">
        <f t="shared" si="19"/>
        <v>4186.47</v>
      </c>
      <c r="T72" s="31">
        <f t="shared" si="20"/>
        <v>1167.0772499999998</v>
      </c>
      <c r="U72" s="31">
        <f t="shared" si="21"/>
        <v>3019.39275</v>
      </c>
      <c r="V72" s="96">
        <f t="shared" si="6"/>
        <v>18455.422750000002</v>
      </c>
      <c r="W72" s="35">
        <v>111</v>
      </c>
      <c r="X72" s="6"/>
      <c r="Y72" s="28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s="3" customFormat="1" ht="30">
      <c r="A73" s="34">
        <f t="shared" si="7"/>
        <v>65</v>
      </c>
      <c r="B73" s="26" t="s">
        <v>151</v>
      </c>
      <c r="C73" s="27" t="s">
        <v>126</v>
      </c>
      <c r="D73" s="26" t="s">
        <v>152</v>
      </c>
      <c r="E73" s="27" t="s">
        <v>89</v>
      </c>
      <c r="F73" s="29">
        <v>16500</v>
      </c>
      <c r="G73" s="29">
        <v>0</v>
      </c>
      <c r="H73" s="31">
        <v>25</v>
      </c>
      <c r="I73" s="31">
        <v>100</v>
      </c>
      <c r="J73" s="31">
        <f t="shared" si="32"/>
        <v>473.55</v>
      </c>
      <c r="K73" s="31">
        <f t="shared" si="33"/>
        <v>1171.5</v>
      </c>
      <c r="L73" s="31">
        <f t="shared" si="34"/>
        <v>181.50000000000003</v>
      </c>
      <c r="M73" s="31">
        <f t="shared" si="35"/>
        <v>501.6</v>
      </c>
      <c r="N73" s="31">
        <f t="shared" si="36"/>
        <v>1169.8500000000001</v>
      </c>
      <c r="O73" s="31"/>
      <c r="P73" s="31"/>
      <c r="Q73" s="31"/>
      <c r="R73" s="31">
        <v>1350.12</v>
      </c>
      <c r="S73" s="31">
        <f t="shared" si="19"/>
        <v>4848.12</v>
      </c>
      <c r="T73" s="31">
        <f t="shared" si="20"/>
        <v>975.15000000000009</v>
      </c>
      <c r="U73" s="31">
        <f t="shared" si="21"/>
        <v>2522.8500000000004</v>
      </c>
      <c r="V73" s="96">
        <f t="shared" si="6"/>
        <v>14049.73</v>
      </c>
      <c r="W73" s="35">
        <v>111</v>
      </c>
      <c r="X73" s="6"/>
      <c r="Y73" s="28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s="3" customFormat="1" ht="30">
      <c r="A74" s="34">
        <f t="shared" si="7"/>
        <v>66</v>
      </c>
      <c r="B74" s="26" t="s">
        <v>153</v>
      </c>
      <c r="C74" s="27" t="s">
        <v>126</v>
      </c>
      <c r="D74" s="26" t="s">
        <v>152</v>
      </c>
      <c r="E74" s="27" t="s">
        <v>89</v>
      </c>
      <c r="F74" s="29">
        <v>16500</v>
      </c>
      <c r="G74" s="29">
        <v>0</v>
      </c>
      <c r="H74" s="31">
        <v>25</v>
      </c>
      <c r="I74" s="31">
        <v>100</v>
      </c>
      <c r="J74" s="31">
        <f t="shared" si="32"/>
        <v>473.55</v>
      </c>
      <c r="K74" s="31">
        <f t="shared" si="33"/>
        <v>1171.5</v>
      </c>
      <c r="L74" s="31">
        <f t="shared" si="34"/>
        <v>181.50000000000003</v>
      </c>
      <c r="M74" s="31">
        <f t="shared" si="35"/>
        <v>501.6</v>
      </c>
      <c r="N74" s="31">
        <f t="shared" si="36"/>
        <v>1169.8500000000001</v>
      </c>
      <c r="O74" s="31"/>
      <c r="P74" s="31"/>
      <c r="Q74" s="31"/>
      <c r="R74" s="31">
        <v>0</v>
      </c>
      <c r="S74" s="31">
        <f t="shared" si="19"/>
        <v>3498</v>
      </c>
      <c r="T74" s="31">
        <f t="shared" si="20"/>
        <v>975.15000000000009</v>
      </c>
      <c r="U74" s="31">
        <f t="shared" si="21"/>
        <v>2522.8500000000004</v>
      </c>
      <c r="V74" s="96">
        <f t="shared" si="6"/>
        <v>15399.85</v>
      </c>
      <c r="W74" s="35">
        <v>111</v>
      </c>
      <c r="X74" s="6"/>
      <c r="Y74" s="28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s="3" customFormat="1" ht="30">
      <c r="A75" s="34">
        <f t="shared" si="7"/>
        <v>67</v>
      </c>
      <c r="B75" s="26" t="s">
        <v>154</v>
      </c>
      <c r="C75" s="27" t="s">
        <v>126</v>
      </c>
      <c r="D75" s="26" t="s">
        <v>155</v>
      </c>
      <c r="E75" s="27" t="s">
        <v>89</v>
      </c>
      <c r="F75" s="29">
        <v>20000</v>
      </c>
      <c r="G75" s="29">
        <v>0</v>
      </c>
      <c r="H75" s="31">
        <v>25</v>
      </c>
      <c r="I75" s="31">
        <v>100</v>
      </c>
      <c r="J75" s="31">
        <f t="shared" si="32"/>
        <v>574</v>
      </c>
      <c r="K75" s="31">
        <f t="shared" si="33"/>
        <v>1419.9999999999998</v>
      </c>
      <c r="L75" s="31">
        <f t="shared" si="34"/>
        <v>220.00000000000003</v>
      </c>
      <c r="M75" s="31">
        <f t="shared" si="35"/>
        <v>608</v>
      </c>
      <c r="N75" s="31">
        <f t="shared" si="36"/>
        <v>1418</v>
      </c>
      <c r="O75" s="31"/>
      <c r="P75" s="31"/>
      <c r="Q75" s="31"/>
      <c r="R75" s="31">
        <v>0</v>
      </c>
      <c r="S75" s="31">
        <f t="shared" si="19"/>
        <v>4240</v>
      </c>
      <c r="T75" s="31">
        <f t="shared" si="20"/>
        <v>1182</v>
      </c>
      <c r="U75" s="31">
        <f t="shared" si="21"/>
        <v>3058</v>
      </c>
      <c r="V75" s="96">
        <f t="shared" si="6"/>
        <v>18693</v>
      </c>
      <c r="W75" s="35">
        <v>111</v>
      </c>
      <c r="X75" s="6"/>
      <c r="Y75" s="28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s="3" customFormat="1" ht="30">
      <c r="A76" s="34">
        <f t="shared" si="7"/>
        <v>68</v>
      </c>
      <c r="B76" s="26" t="s">
        <v>156</v>
      </c>
      <c r="C76" s="27" t="s">
        <v>126</v>
      </c>
      <c r="D76" s="26" t="s">
        <v>152</v>
      </c>
      <c r="E76" s="27" t="s">
        <v>89</v>
      </c>
      <c r="F76" s="29">
        <v>16500</v>
      </c>
      <c r="G76" s="29">
        <v>0</v>
      </c>
      <c r="H76" s="31">
        <v>25</v>
      </c>
      <c r="I76" s="31">
        <v>100</v>
      </c>
      <c r="J76" s="31">
        <f t="shared" si="32"/>
        <v>473.55</v>
      </c>
      <c r="K76" s="31">
        <f t="shared" si="33"/>
        <v>1171.5</v>
      </c>
      <c r="L76" s="31">
        <f t="shared" si="34"/>
        <v>181.50000000000003</v>
      </c>
      <c r="M76" s="31">
        <f t="shared" si="35"/>
        <v>501.6</v>
      </c>
      <c r="N76" s="31">
        <f t="shared" si="36"/>
        <v>1169.8500000000001</v>
      </c>
      <c r="O76" s="31"/>
      <c r="P76" s="31"/>
      <c r="Q76" s="31"/>
      <c r="R76" s="31">
        <v>0</v>
      </c>
      <c r="S76" s="31">
        <f t="shared" ref="S76:S98" si="37">SUM(J76:R76)</f>
        <v>3498</v>
      </c>
      <c r="T76" s="31">
        <f t="shared" ref="T76:T98" si="38">+J76+M76</f>
        <v>975.15000000000009</v>
      </c>
      <c r="U76" s="31">
        <f t="shared" si="21"/>
        <v>2522.8500000000004</v>
      </c>
      <c r="V76" s="96">
        <f t="shared" si="6"/>
        <v>15399.85</v>
      </c>
      <c r="W76" s="35">
        <v>111</v>
      </c>
      <c r="X76" s="6"/>
      <c r="Y76" s="28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s="3" customFormat="1" ht="30">
      <c r="A77" s="34">
        <f t="shared" ref="A77:A97" si="39">A76+1</f>
        <v>69</v>
      </c>
      <c r="B77" s="26" t="s">
        <v>157</v>
      </c>
      <c r="C77" s="27" t="s">
        <v>126</v>
      </c>
      <c r="D77" s="26" t="s">
        <v>152</v>
      </c>
      <c r="E77" s="27" t="s">
        <v>89</v>
      </c>
      <c r="F77" s="29">
        <v>16500</v>
      </c>
      <c r="G77" s="29">
        <v>0</v>
      </c>
      <c r="H77" s="31">
        <v>25</v>
      </c>
      <c r="I77" s="31">
        <v>100</v>
      </c>
      <c r="J77" s="31">
        <f t="shared" si="32"/>
        <v>473.55</v>
      </c>
      <c r="K77" s="31">
        <f t="shared" si="33"/>
        <v>1171.5</v>
      </c>
      <c r="L77" s="31">
        <f t="shared" si="34"/>
        <v>181.50000000000003</v>
      </c>
      <c r="M77" s="31">
        <f t="shared" si="35"/>
        <v>501.6</v>
      </c>
      <c r="N77" s="31">
        <f t="shared" si="36"/>
        <v>1169.8500000000001</v>
      </c>
      <c r="O77" s="31"/>
      <c r="P77" s="31"/>
      <c r="Q77" s="31"/>
      <c r="R77" s="31">
        <v>0</v>
      </c>
      <c r="S77" s="31">
        <f t="shared" si="37"/>
        <v>3498</v>
      </c>
      <c r="T77" s="31">
        <f t="shared" si="38"/>
        <v>975.15000000000009</v>
      </c>
      <c r="U77" s="31">
        <f t="shared" si="21"/>
        <v>2522.8500000000004</v>
      </c>
      <c r="V77" s="96">
        <f t="shared" ref="V77:V97" si="40">+F77-T77-G77-H77-R77-I77-O77-P77-Q77</f>
        <v>15399.85</v>
      </c>
      <c r="W77" s="35">
        <v>111</v>
      </c>
      <c r="X77" s="6"/>
      <c r="Y77" s="28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s="3" customFormat="1" ht="30">
      <c r="A78" s="34">
        <f t="shared" si="39"/>
        <v>70</v>
      </c>
      <c r="B78" s="26" t="s">
        <v>158</v>
      </c>
      <c r="C78" s="27" t="s">
        <v>126</v>
      </c>
      <c r="D78" s="26" t="s">
        <v>152</v>
      </c>
      <c r="E78" s="27" t="s">
        <v>89</v>
      </c>
      <c r="F78" s="31">
        <v>15000</v>
      </c>
      <c r="G78" s="29">
        <v>0</v>
      </c>
      <c r="H78" s="31">
        <v>25</v>
      </c>
      <c r="I78" s="31">
        <v>100</v>
      </c>
      <c r="J78" s="31">
        <f t="shared" si="32"/>
        <v>430.5</v>
      </c>
      <c r="K78" s="31">
        <f t="shared" si="33"/>
        <v>1065</v>
      </c>
      <c r="L78" s="31">
        <f t="shared" si="34"/>
        <v>165.00000000000003</v>
      </c>
      <c r="M78" s="31">
        <f t="shared" si="35"/>
        <v>456</v>
      </c>
      <c r="N78" s="31">
        <f t="shared" si="36"/>
        <v>1063.5</v>
      </c>
      <c r="O78" s="31"/>
      <c r="P78" s="31"/>
      <c r="Q78" s="31">
        <v>500</v>
      </c>
      <c r="R78" s="31">
        <v>0</v>
      </c>
      <c r="S78" s="33">
        <f t="shared" si="37"/>
        <v>3680</v>
      </c>
      <c r="T78" s="31">
        <f t="shared" si="38"/>
        <v>886.5</v>
      </c>
      <c r="U78" s="31">
        <f t="shared" si="21"/>
        <v>2293.5</v>
      </c>
      <c r="V78" s="96">
        <f t="shared" si="40"/>
        <v>13488.5</v>
      </c>
      <c r="W78" s="35">
        <v>111</v>
      </c>
      <c r="X78" s="6"/>
      <c r="Y78" s="28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s="3" customFormat="1" ht="30">
      <c r="A79" s="34">
        <f t="shared" si="39"/>
        <v>71</v>
      </c>
      <c r="B79" s="26" t="s">
        <v>159</v>
      </c>
      <c r="C79" s="27" t="s">
        <v>126</v>
      </c>
      <c r="D79" s="26" t="s">
        <v>152</v>
      </c>
      <c r="E79" s="27" t="s">
        <v>89</v>
      </c>
      <c r="F79" s="31">
        <v>16000</v>
      </c>
      <c r="G79" s="29">
        <v>0</v>
      </c>
      <c r="H79" s="31">
        <v>25</v>
      </c>
      <c r="I79" s="31">
        <v>100</v>
      </c>
      <c r="J79" s="31">
        <f t="shared" ref="J79:J90" si="41">+F79*2.87%</f>
        <v>459.2</v>
      </c>
      <c r="K79" s="31">
        <f t="shared" ref="K79:K90" si="42">+F79*7.1%</f>
        <v>1136</v>
      </c>
      <c r="L79" s="31">
        <f t="shared" ref="L79:L90" si="43">+F79*1.1%</f>
        <v>176.00000000000003</v>
      </c>
      <c r="M79" s="31">
        <f t="shared" ref="M79:M90" si="44">+F79*3.04%</f>
        <v>486.4</v>
      </c>
      <c r="N79" s="31">
        <f t="shared" ref="N79:N90" si="45">+F79*7.09%</f>
        <v>1134.4000000000001</v>
      </c>
      <c r="O79" s="31"/>
      <c r="P79" s="31"/>
      <c r="Q79" s="31"/>
      <c r="R79" s="31">
        <v>0</v>
      </c>
      <c r="S79" s="33">
        <f t="shared" si="37"/>
        <v>3392</v>
      </c>
      <c r="T79" s="31">
        <f t="shared" si="38"/>
        <v>945.59999999999991</v>
      </c>
      <c r="U79" s="31">
        <f t="shared" ref="U79:U90" si="46">+K79+L79+N79</f>
        <v>2446.4</v>
      </c>
      <c r="V79" s="96">
        <f t="shared" si="40"/>
        <v>14929.4</v>
      </c>
      <c r="W79" s="35">
        <v>111</v>
      </c>
      <c r="X79" s="6"/>
      <c r="Y79" s="28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s="3" customFormat="1" ht="30">
      <c r="A80" s="34">
        <f t="shared" si="39"/>
        <v>72</v>
      </c>
      <c r="B80" s="26" t="s">
        <v>160</v>
      </c>
      <c r="C80" s="27" t="s">
        <v>126</v>
      </c>
      <c r="D80" s="26" t="s">
        <v>152</v>
      </c>
      <c r="E80" s="27" t="s">
        <v>89</v>
      </c>
      <c r="F80" s="29">
        <v>16000</v>
      </c>
      <c r="G80" s="29">
        <v>0</v>
      </c>
      <c r="H80" s="31">
        <v>25</v>
      </c>
      <c r="I80" s="31">
        <v>100</v>
      </c>
      <c r="J80" s="31">
        <f t="shared" si="41"/>
        <v>459.2</v>
      </c>
      <c r="K80" s="31">
        <f t="shared" si="42"/>
        <v>1136</v>
      </c>
      <c r="L80" s="31">
        <f t="shared" si="43"/>
        <v>176.00000000000003</v>
      </c>
      <c r="M80" s="31">
        <f t="shared" si="44"/>
        <v>486.4</v>
      </c>
      <c r="N80" s="31">
        <f t="shared" si="45"/>
        <v>1134.4000000000001</v>
      </c>
      <c r="O80" s="31"/>
      <c r="P80" s="31"/>
      <c r="Q80" s="31"/>
      <c r="R80" s="31">
        <v>0</v>
      </c>
      <c r="S80" s="31">
        <f t="shared" si="37"/>
        <v>3392</v>
      </c>
      <c r="T80" s="31">
        <f t="shared" si="38"/>
        <v>945.59999999999991</v>
      </c>
      <c r="U80" s="31">
        <f t="shared" si="46"/>
        <v>2446.4</v>
      </c>
      <c r="V80" s="96">
        <f t="shared" si="40"/>
        <v>14929.4</v>
      </c>
      <c r="W80" s="35">
        <v>111</v>
      </c>
      <c r="X80" s="6"/>
      <c r="Y80" s="28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s="3" customFormat="1" ht="30">
      <c r="A81" s="34">
        <f t="shared" si="39"/>
        <v>73</v>
      </c>
      <c r="B81" s="26" t="s">
        <v>161</v>
      </c>
      <c r="C81" s="27" t="s">
        <v>126</v>
      </c>
      <c r="D81" s="26" t="s">
        <v>152</v>
      </c>
      <c r="E81" s="27" t="s">
        <v>89</v>
      </c>
      <c r="F81" s="29">
        <v>16000</v>
      </c>
      <c r="G81" s="29">
        <v>0</v>
      </c>
      <c r="H81" s="31">
        <v>25</v>
      </c>
      <c r="I81" s="31">
        <v>100</v>
      </c>
      <c r="J81" s="31">
        <f t="shared" si="41"/>
        <v>459.2</v>
      </c>
      <c r="K81" s="31">
        <f t="shared" si="42"/>
        <v>1136</v>
      </c>
      <c r="L81" s="31">
        <f t="shared" si="43"/>
        <v>176.00000000000003</v>
      </c>
      <c r="M81" s="31">
        <f t="shared" si="44"/>
        <v>486.4</v>
      </c>
      <c r="N81" s="31">
        <f t="shared" si="45"/>
        <v>1134.4000000000001</v>
      </c>
      <c r="O81" s="31"/>
      <c r="P81" s="31"/>
      <c r="Q81" s="31"/>
      <c r="R81" s="31">
        <v>0</v>
      </c>
      <c r="S81" s="31">
        <f t="shared" si="37"/>
        <v>3392</v>
      </c>
      <c r="T81" s="31">
        <f t="shared" si="38"/>
        <v>945.59999999999991</v>
      </c>
      <c r="U81" s="31">
        <f t="shared" si="46"/>
        <v>2446.4</v>
      </c>
      <c r="V81" s="96">
        <f t="shared" si="40"/>
        <v>14929.4</v>
      </c>
      <c r="W81" s="35">
        <v>111</v>
      </c>
      <c r="X81" s="6"/>
      <c r="Y81" s="28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s="113" customFormat="1" ht="30">
      <c r="A82" s="34">
        <f t="shared" si="39"/>
        <v>74</v>
      </c>
      <c r="B82" s="106" t="s">
        <v>162</v>
      </c>
      <c r="C82" s="107" t="s">
        <v>126</v>
      </c>
      <c r="D82" s="106" t="s">
        <v>152</v>
      </c>
      <c r="E82" s="107" t="s">
        <v>89</v>
      </c>
      <c r="F82" s="108">
        <v>16000</v>
      </c>
      <c r="G82" s="29">
        <v>0</v>
      </c>
      <c r="H82" s="109">
        <v>25</v>
      </c>
      <c r="I82" s="109"/>
      <c r="J82" s="109">
        <f>+F82*2.87%</f>
        <v>459.2</v>
      </c>
      <c r="K82" s="109">
        <f>+F82*7.1%</f>
        <v>1136</v>
      </c>
      <c r="L82" s="109">
        <f>+F82*1.1%</f>
        <v>176.00000000000003</v>
      </c>
      <c r="M82" s="109">
        <f>+F82*3.04%</f>
        <v>486.4</v>
      </c>
      <c r="N82" s="109">
        <f>+F82*7.09%</f>
        <v>1134.4000000000001</v>
      </c>
      <c r="O82" s="109"/>
      <c r="P82" s="109"/>
      <c r="Q82" s="109"/>
      <c r="R82" s="31">
        <v>0</v>
      </c>
      <c r="S82" s="109">
        <f t="shared" si="37"/>
        <v>3392</v>
      </c>
      <c r="T82" s="109">
        <f t="shared" si="38"/>
        <v>945.59999999999991</v>
      </c>
      <c r="U82" s="109">
        <f>+K82+L82+N82</f>
        <v>2446.4</v>
      </c>
      <c r="V82" s="96">
        <f t="shared" si="40"/>
        <v>15029.4</v>
      </c>
      <c r="W82" s="110">
        <v>111</v>
      </c>
      <c r="X82" s="111"/>
      <c r="Y82" s="112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</row>
    <row r="83" spans="1:42" s="3" customFormat="1" ht="30">
      <c r="A83" s="34">
        <f t="shared" si="39"/>
        <v>75</v>
      </c>
      <c r="B83" s="26" t="s">
        <v>163</v>
      </c>
      <c r="C83" s="27" t="s">
        <v>126</v>
      </c>
      <c r="D83" s="26" t="s">
        <v>152</v>
      </c>
      <c r="E83" s="27" t="s">
        <v>89</v>
      </c>
      <c r="F83" s="29">
        <v>16500</v>
      </c>
      <c r="G83" s="29"/>
      <c r="H83" s="31">
        <v>25</v>
      </c>
      <c r="I83" s="31"/>
      <c r="J83" s="31">
        <f>+F83*2.87%</f>
        <v>473.55</v>
      </c>
      <c r="K83" s="31">
        <f>+F83*7.1%</f>
        <v>1171.5</v>
      </c>
      <c r="L83" s="31">
        <f>+F83*1.1%</f>
        <v>181.50000000000003</v>
      </c>
      <c r="M83" s="31">
        <f>+F83*3.04%</f>
        <v>501.6</v>
      </c>
      <c r="N83" s="31">
        <f>+F83*7.09%</f>
        <v>1169.8500000000001</v>
      </c>
      <c r="O83" s="31"/>
      <c r="P83" s="31"/>
      <c r="Q83" s="31"/>
      <c r="R83" s="31">
        <v>0</v>
      </c>
      <c r="S83" s="31">
        <f t="shared" si="37"/>
        <v>3498</v>
      </c>
      <c r="T83" s="31">
        <f t="shared" si="38"/>
        <v>975.15000000000009</v>
      </c>
      <c r="U83" s="31">
        <f>+K83+L83+N83</f>
        <v>2522.8500000000004</v>
      </c>
      <c r="V83" s="96">
        <f t="shared" si="40"/>
        <v>15499.85</v>
      </c>
      <c r="W83" s="35">
        <v>111</v>
      </c>
      <c r="X83" s="6"/>
      <c r="Y83" s="28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s="3" customFormat="1" ht="30">
      <c r="A84" s="34">
        <f t="shared" si="39"/>
        <v>76</v>
      </c>
      <c r="B84" s="26" t="s">
        <v>164</v>
      </c>
      <c r="C84" s="27" t="s">
        <v>126</v>
      </c>
      <c r="D84" s="26" t="s">
        <v>152</v>
      </c>
      <c r="E84" s="27" t="s">
        <v>89</v>
      </c>
      <c r="F84" s="29">
        <v>16000</v>
      </c>
      <c r="G84" s="29"/>
      <c r="H84" s="31">
        <v>25</v>
      </c>
      <c r="I84" s="31"/>
      <c r="J84" s="31">
        <f>+F84*2.87%</f>
        <v>459.2</v>
      </c>
      <c r="K84" s="31">
        <f>+F84*7.1%</f>
        <v>1136</v>
      </c>
      <c r="L84" s="31">
        <f>+F84*1.1%</f>
        <v>176.00000000000003</v>
      </c>
      <c r="M84" s="31">
        <f>+F84*3.04%</f>
        <v>486.4</v>
      </c>
      <c r="N84" s="31">
        <f>+F84*7.09%</f>
        <v>1134.4000000000001</v>
      </c>
      <c r="O84" s="31"/>
      <c r="P84" s="31"/>
      <c r="Q84" s="31"/>
      <c r="R84" s="31">
        <v>0</v>
      </c>
      <c r="S84" s="31">
        <f t="shared" si="37"/>
        <v>3392</v>
      </c>
      <c r="T84" s="31">
        <f t="shared" si="38"/>
        <v>945.59999999999991</v>
      </c>
      <c r="U84" s="31">
        <f>+K84+L84+N84</f>
        <v>2446.4</v>
      </c>
      <c r="V84" s="96">
        <f t="shared" si="40"/>
        <v>15029.4</v>
      </c>
      <c r="W84" s="35">
        <v>111</v>
      </c>
      <c r="X84" s="6"/>
      <c r="Y84" s="28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s="3" customFormat="1" ht="30">
      <c r="A85" s="34">
        <f t="shared" si="39"/>
        <v>77</v>
      </c>
      <c r="B85" s="26" t="s">
        <v>165</v>
      </c>
      <c r="C85" s="27" t="s">
        <v>126</v>
      </c>
      <c r="D85" s="26" t="s">
        <v>155</v>
      </c>
      <c r="E85" s="27" t="s">
        <v>89</v>
      </c>
      <c r="F85" s="29">
        <v>22000</v>
      </c>
      <c r="G85" s="29">
        <v>0</v>
      </c>
      <c r="H85" s="31">
        <v>25</v>
      </c>
      <c r="I85" s="31">
        <v>100</v>
      </c>
      <c r="J85" s="31">
        <f t="shared" si="41"/>
        <v>631.4</v>
      </c>
      <c r="K85" s="31">
        <f t="shared" si="42"/>
        <v>1561.9999999999998</v>
      </c>
      <c r="L85" s="31">
        <f t="shared" si="43"/>
        <v>242.00000000000003</v>
      </c>
      <c r="M85" s="31">
        <f t="shared" si="44"/>
        <v>668.8</v>
      </c>
      <c r="N85" s="31">
        <f t="shared" si="45"/>
        <v>1559.8000000000002</v>
      </c>
      <c r="O85" s="31"/>
      <c r="P85" s="31"/>
      <c r="Q85" s="31"/>
      <c r="R85" s="31">
        <v>0</v>
      </c>
      <c r="S85" s="31">
        <f t="shared" si="37"/>
        <v>4664</v>
      </c>
      <c r="T85" s="31">
        <f t="shared" si="38"/>
        <v>1300.1999999999998</v>
      </c>
      <c r="U85" s="31">
        <f t="shared" si="46"/>
        <v>3363.8</v>
      </c>
      <c r="V85" s="96">
        <f t="shared" si="40"/>
        <v>20574.8</v>
      </c>
      <c r="W85" s="35">
        <v>111</v>
      </c>
      <c r="X85" s="6"/>
      <c r="Y85" s="28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s="3" customFormat="1" ht="30">
      <c r="A86" s="34">
        <f t="shared" si="39"/>
        <v>78</v>
      </c>
      <c r="B86" s="26" t="s">
        <v>166</v>
      </c>
      <c r="C86" s="27" t="s">
        <v>126</v>
      </c>
      <c r="D86" s="26" t="s">
        <v>155</v>
      </c>
      <c r="E86" s="27" t="s">
        <v>89</v>
      </c>
      <c r="F86" s="29">
        <v>22000</v>
      </c>
      <c r="G86" s="29">
        <v>0</v>
      </c>
      <c r="H86" s="31">
        <v>25</v>
      </c>
      <c r="I86" s="31">
        <v>100</v>
      </c>
      <c r="J86" s="31">
        <f t="shared" si="41"/>
        <v>631.4</v>
      </c>
      <c r="K86" s="31">
        <f t="shared" si="42"/>
        <v>1561.9999999999998</v>
      </c>
      <c r="L86" s="31">
        <f t="shared" si="43"/>
        <v>242.00000000000003</v>
      </c>
      <c r="M86" s="31">
        <f t="shared" si="44"/>
        <v>668.8</v>
      </c>
      <c r="N86" s="31">
        <f t="shared" si="45"/>
        <v>1559.8000000000002</v>
      </c>
      <c r="O86" s="31"/>
      <c r="P86" s="31"/>
      <c r="Q86" s="31"/>
      <c r="R86" s="31">
        <v>0</v>
      </c>
      <c r="S86" s="31">
        <f t="shared" si="37"/>
        <v>4664</v>
      </c>
      <c r="T86" s="31">
        <f t="shared" si="38"/>
        <v>1300.1999999999998</v>
      </c>
      <c r="U86" s="31">
        <f t="shared" si="46"/>
        <v>3363.8</v>
      </c>
      <c r="V86" s="96">
        <f t="shared" si="40"/>
        <v>20574.8</v>
      </c>
      <c r="W86" s="35">
        <v>111</v>
      </c>
      <c r="X86" s="6"/>
      <c r="Y86" s="28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s="3" customFormat="1" ht="30">
      <c r="A87" s="34">
        <f t="shared" si="39"/>
        <v>79</v>
      </c>
      <c r="B87" s="26" t="s">
        <v>167</v>
      </c>
      <c r="C87" s="27" t="s">
        <v>126</v>
      </c>
      <c r="D87" s="26" t="s">
        <v>155</v>
      </c>
      <c r="E87" s="27" t="s">
        <v>89</v>
      </c>
      <c r="F87" s="29">
        <v>22000</v>
      </c>
      <c r="G87" s="29">
        <v>0</v>
      </c>
      <c r="H87" s="31">
        <v>25</v>
      </c>
      <c r="I87" s="31">
        <v>100</v>
      </c>
      <c r="J87" s="31">
        <f t="shared" si="41"/>
        <v>631.4</v>
      </c>
      <c r="K87" s="31">
        <f t="shared" si="42"/>
        <v>1561.9999999999998</v>
      </c>
      <c r="L87" s="31">
        <f t="shared" si="43"/>
        <v>242.00000000000003</v>
      </c>
      <c r="M87" s="31">
        <f t="shared" si="44"/>
        <v>668.8</v>
      </c>
      <c r="N87" s="31">
        <f t="shared" si="45"/>
        <v>1559.8000000000002</v>
      </c>
      <c r="O87" s="31"/>
      <c r="P87" s="31"/>
      <c r="Q87" s="31"/>
      <c r="R87" s="31">
        <v>0</v>
      </c>
      <c r="S87" s="31">
        <f t="shared" si="37"/>
        <v>4664</v>
      </c>
      <c r="T87" s="31">
        <f t="shared" si="38"/>
        <v>1300.1999999999998</v>
      </c>
      <c r="U87" s="31">
        <f t="shared" si="46"/>
        <v>3363.8</v>
      </c>
      <c r="V87" s="96">
        <f t="shared" si="40"/>
        <v>20574.8</v>
      </c>
      <c r="W87" s="35">
        <v>111</v>
      </c>
      <c r="X87" s="6"/>
      <c r="Y87" s="28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s="3" customFormat="1" ht="30">
      <c r="A88" s="34">
        <f t="shared" si="39"/>
        <v>80</v>
      </c>
      <c r="B88" s="26" t="s">
        <v>168</v>
      </c>
      <c r="C88" s="27" t="s">
        <v>126</v>
      </c>
      <c r="D88" s="26" t="s">
        <v>155</v>
      </c>
      <c r="E88" s="27" t="s">
        <v>89</v>
      </c>
      <c r="F88" s="29">
        <v>22000</v>
      </c>
      <c r="G88" s="29">
        <v>0</v>
      </c>
      <c r="H88" s="31">
        <v>25</v>
      </c>
      <c r="I88" s="31">
        <v>100</v>
      </c>
      <c r="J88" s="31">
        <f t="shared" si="41"/>
        <v>631.4</v>
      </c>
      <c r="K88" s="31">
        <f t="shared" si="42"/>
        <v>1561.9999999999998</v>
      </c>
      <c r="L88" s="31">
        <f t="shared" si="43"/>
        <v>242.00000000000003</v>
      </c>
      <c r="M88" s="31">
        <f t="shared" si="44"/>
        <v>668.8</v>
      </c>
      <c r="N88" s="31">
        <f t="shared" si="45"/>
        <v>1559.8000000000002</v>
      </c>
      <c r="O88" s="31"/>
      <c r="P88" s="31"/>
      <c r="Q88" s="31"/>
      <c r="R88" s="31">
        <v>0</v>
      </c>
      <c r="S88" s="31">
        <f t="shared" si="37"/>
        <v>4664</v>
      </c>
      <c r="T88" s="31">
        <f t="shared" si="38"/>
        <v>1300.1999999999998</v>
      </c>
      <c r="U88" s="31">
        <f t="shared" si="46"/>
        <v>3363.8</v>
      </c>
      <c r="V88" s="96">
        <f t="shared" si="40"/>
        <v>20574.8</v>
      </c>
      <c r="W88" s="35">
        <v>111</v>
      </c>
      <c r="X88" s="6"/>
      <c r="Y88" s="28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s="3" customFormat="1" ht="30">
      <c r="A89" s="34">
        <f t="shared" si="39"/>
        <v>81</v>
      </c>
      <c r="B89" s="26" t="s">
        <v>169</v>
      </c>
      <c r="C89" s="27" t="s">
        <v>126</v>
      </c>
      <c r="D89" s="26" t="s">
        <v>155</v>
      </c>
      <c r="E89" s="27" t="s">
        <v>89</v>
      </c>
      <c r="F89" s="29">
        <v>22000</v>
      </c>
      <c r="G89" s="29">
        <v>0</v>
      </c>
      <c r="H89" s="31">
        <v>25</v>
      </c>
      <c r="I89" s="31"/>
      <c r="J89" s="31">
        <f t="shared" si="41"/>
        <v>631.4</v>
      </c>
      <c r="K89" s="31">
        <f t="shared" si="42"/>
        <v>1561.9999999999998</v>
      </c>
      <c r="L89" s="31">
        <f t="shared" si="43"/>
        <v>242.00000000000003</v>
      </c>
      <c r="M89" s="31">
        <f t="shared" si="44"/>
        <v>668.8</v>
      </c>
      <c r="N89" s="31">
        <f t="shared" si="45"/>
        <v>1559.8000000000002</v>
      </c>
      <c r="O89" s="31"/>
      <c r="P89" s="31"/>
      <c r="Q89" s="31"/>
      <c r="R89" s="31">
        <v>0</v>
      </c>
      <c r="S89" s="31">
        <f t="shared" si="37"/>
        <v>4664</v>
      </c>
      <c r="T89" s="31">
        <f t="shared" si="38"/>
        <v>1300.1999999999998</v>
      </c>
      <c r="U89" s="31">
        <f t="shared" si="46"/>
        <v>3363.8</v>
      </c>
      <c r="V89" s="96">
        <f t="shared" si="40"/>
        <v>20674.8</v>
      </c>
      <c r="W89" s="35">
        <v>111</v>
      </c>
      <c r="X89" s="6"/>
      <c r="Y89" s="28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s="3" customFormat="1" ht="30">
      <c r="A90" s="34">
        <f t="shared" si="39"/>
        <v>82</v>
      </c>
      <c r="B90" s="26" t="s">
        <v>170</v>
      </c>
      <c r="C90" s="27" t="s">
        <v>126</v>
      </c>
      <c r="D90" s="26" t="s">
        <v>155</v>
      </c>
      <c r="E90" s="27" t="s">
        <v>89</v>
      </c>
      <c r="F90" s="29">
        <v>22000</v>
      </c>
      <c r="G90" s="29">
        <v>0</v>
      </c>
      <c r="H90" s="31">
        <v>25</v>
      </c>
      <c r="I90" s="31"/>
      <c r="J90" s="31">
        <f t="shared" si="41"/>
        <v>631.4</v>
      </c>
      <c r="K90" s="31">
        <f t="shared" si="42"/>
        <v>1561.9999999999998</v>
      </c>
      <c r="L90" s="31">
        <f t="shared" si="43"/>
        <v>242.00000000000003</v>
      </c>
      <c r="M90" s="31">
        <f t="shared" si="44"/>
        <v>668.8</v>
      </c>
      <c r="N90" s="31">
        <f t="shared" si="45"/>
        <v>1559.8000000000002</v>
      </c>
      <c r="O90" s="31"/>
      <c r="P90" s="31"/>
      <c r="Q90" s="31"/>
      <c r="R90" s="31">
        <v>0</v>
      </c>
      <c r="S90" s="31">
        <f t="shared" si="37"/>
        <v>4664</v>
      </c>
      <c r="T90" s="31">
        <f t="shared" si="38"/>
        <v>1300.1999999999998</v>
      </c>
      <c r="U90" s="31">
        <f t="shared" si="46"/>
        <v>3363.8</v>
      </c>
      <c r="V90" s="96">
        <f t="shared" si="40"/>
        <v>20674.8</v>
      </c>
      <c r="W90" s="35">
        <v>111</v>
      </c>
      <c r="X90" s="6"/>
      <c r="Y90" s="28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s="3" customFormat="1" ht="30">
      <c r="A91" s="34">
        <f t="shared" si="39"/>
        <v>83</v>
      </c>
      <c r="B91" s="26" t="s">
        <v>171</v>
      </c>
      <c r="C91" s="27" t="s">
        <v>126</v>
      </c>
      <c r="D91" s="26" t="s">
        <v>172</v>
      </c>
      <c r="E91" s="27" t="s">
        <v>89</v>
      </c>
      <c r="F91" s="29">
        <v>22000</v>
      </c>
      <c r="G91" s="29">
        <v>0</v>
      </c>
      <c r="H91" s="31">
        <v>25</v>
      </c>
      <c r="I91" s="31">
        <v>100</v>
      </c>
      <c r="J91" s="31">
        <f>+F91*2.87%</f>
        <v>631.4</v>
      </c>
      <c r="K91" s="31">
        <f>+F91*7.1%</f>
        <v>1561.9999999999998</v>
      </c>
      <c r="L91" s="31">
        <f>+F91*1.1%</f>
        <v>242.00000000000003</v>
      </c>
      <c r="M91" s="31">
        <f>+F91*3.04%</f>
        <v>668.8</v>
      </c>
      <c r="N91" s="31">
        <f>+F91*7.09%</f>
        <v>1559.8000000000002</v>
      </c>
      <c r="O91" s="31"/>
      <c r="P91" s="31"/>
      <c r="Q91" s="31"/>
      <c r="R91" s="31">
        <v>0</v>
      </c>
      <c r="S91" s="31">
        <f t="shared" si="37"/>
        <v>4664</v>
      </c>
      <c r="T91" s="31">
        <f t="shared" si="38"/>
        <v>1300.1999999999998</v>
      </c>
      <c r="U91" s="31">
        <f t="shared" ref="U91:U98" si="47">+K91+L91+N91</f>
        <v>3363.8</v>
      </c>
      <c r="V91" s="96">
        <f t="shared" si="40"/>
        <v>20574.8</v>
      </c>
      <c r="W91" s="35">
        <v>111</v>
      </c>
      <c r="X91" s="6"/>
      <c r="Y91" s="28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s="3" customFormat="1" ht="30">
      <c r="A92" s="34">
        <f t="shared" si="39"/>
        <v>84</v>
      </c>
      <c r="B92" s="26" t="s">
        <v>173</v>
      </c>
      <c r="C92" s="27" t="s">
        <v>126</v>
      </c>
      <c r="D92" s="26" t="s">
        <v>155</v>
      </c>
      <c r="E92" s="27" t="s">
        <v>89</v>
      </c>
      <c r="F92" s="29">
        <v>20000</v>
      </c>
      <c r="G92" s="29">
        <v>0</v>
      </c>
      <c r="H92" s="31">
        <v>25</v>
      </c>
      <c r="I92" s="31">
        <v>100</v>
      </c>
      <c r="J92" s="31">
        <f t="shared" si="32"/>
        <v>574</v>
      </c>
      <c r="K92" s="31">
        <f t="shared" si="33"/>
        <v>1419.9999999999998</v>
      </c>
      <c r="L92" s="31">
        <f t="shared" si="34"/>
        <v>220.00000000000003</v>
      </c>
      <c r="M92" s="31">
        <f t="shared" si="35"/>
        <v>608</v>
      </c>
      <c r="N92" s="31">
        <f t="shared" si="36"/>
        <v>1418</v>
      </c>
      <c r="O92" s="31"/>
      <c r="P92" s="31"/>
      <c r="Q92" s="31"/>
      <c r="R92" s="31">
        <v>0</v>
      </c>
      <c r="S92" s="31">
        <f t="shared" si="37"/>
        <v>4240</v>
      </c>
      <c r="T92" s="31">
        <f t="shared" si="38"/>
        <v>1182</v>
      </c>
      <c r="U92" s="31">
        <f t="shared" si="47"/>
        <v>3058</v>
      </c>
      <c r="V92" s="96">
        <f t="shared" si="40"/>
        <v>18693</v>
      </c>
      <c r="W92" s="35">
        <v>111</v>
      </c>
      <c r="X92" s="6"/>
      <c r="Y92" s="28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s="3" customFormat="1" ht="30">
      <c r="A93" s="34">
        <f t="shared" si="39"/>
        <v>85</v>
      </c>
      <c r="B93" s="26" t="s">
        <v>174</v>
      </c>
      <c r="C93" s="27" t="s">
        <v>126</v>
      </c>
      <c r="D93" s="26" t="s">
        <v>155</v>
      </c>
      <c r="E93" s="27" t="s">
        <v>89</v>
      </c>
      <c r="F93" s="29">
        <v>20000</v>
      </c>
      <c r="G93" s="29">
        <v>0</v>
      </c>
      <c r="H93" s="31">
        <v>25</v>
      </c>
      <c r="I93" s="31">
        <v>100</v>
      </c>
      <c r="J93" s="31">
        <f t="shared" si="32"/>
        <v>574</v>
      </c>
      <c r="K93" s="31">
        <f t="shared" si="33"/>
        <v>1419.9999999999998</v>
      </c>
      <c r="L93" s="31">
        <f t="shared" si="34"/>
        <v>220.00000000000003</v>
      </c>
      <c r="M93" s="31">
        <f t="shared" si="35"/>
        <v>608</v>
      </c>
      <c r="N93" s="31">
        <f t="shared" si="36"/>
        <v>1418</v>
      </c>
      <c r="O93" s="31"/>
      <c r="P93" s="31"/>
      <c r="Q93" s="31"/>
      <c r="R93" s="31">
        <v>0</v>
      </c>
      <c r="S93" s="31">
        <f t="shared" si="37"/>
        <v>4240</v>
      </c>
      <c r="T93" s="31">
        <f t="shared" si="38"/>
        <v>1182</v>
      </c>
      <c r="U93" s="31">
        <f t="shared" si="47"/>
        <v>3058</v>
      </c>
      <c r="V93" s="96">
        <f t="shared" si="40"/>
        <v>18693</v>
      </c>
      <c r="W93" s="35">
        <v>111</v>
      </c>
      <c r="X93" s="6"/>
      <c r="Y93" s="28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s="3" customFormat="1" ht="30">
      <c r="A94" s="34">
        <f t="shared" si="39"/>
        <v>86</v>
      </c>
      <c r="B94" s="26" t="s">
        <v>175</v>
      </c>
      <c r="C94" s="27" t="s">
        <v>126</v>
      </c>
      <c r="D94" s="26" t="s">
        <v>176</v>
      </c>
      <c r="E94" s="27" t="s">
        <v>89</v>
      </c>
      <c r="F94" s="29">
        <v>16500</v>
      </c>
      <c r="G94" s="29">
        <v>0</v>
      </c>
      <c r="H94" s="31">
        <v>25</v>
      </c>
      <c r="I94" s="31"/>
      <c r="J94" s="31">
        <f t="shared" si="32"/>
        <v>473.55</v>
      </c>
      <c r="K94" s="31">
        <f t="shared" si="33"/>
        <v>1171.5</v>
      </c>
      <c r="L94" s="31">
        <f t="shared" si="34"/>
        <v>181.50000000000003</v>
      </c>
      <c r="M94" s="31">
        <f t="shared" si="35"/>
        <v>501.6</v>
      </c>
      <c r="N94" s="31">
        <f t="shared" si="36"/>
        <v>1169.8500000000001</v>
      </c>
      <c r="O94" s="31"/>
      <c r="P94" s="31"/>
      <c r="Q94" s="31"/>
      <c r="R94" s="31">
        <v>0</v>
      </c>
      <c r="S94" s="31">
        <f t="shared" si="37"/>
        <v>3498</v>
      </c>
      <c r="T94" s="31">
        <f t="shared" si="38"/>
        <v>975.15000000000009</v>
      </c>
      <c r="U94" s="31">
        <f t="shared" si="47"/>
        <v>2522.8500000000004</v>
      </c>
      <c r="V94" s="96">
        <f t="shared" si="40"/>
        <v>15499.85</v>
      </c>
      <c r="W94" s="35">
        <v>111</v>
      </c>
      <c r="X94" s="6"/>
      <c r="Y94" s="28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s="3" customFormat="1" ht="30">
      <c r="A95" s="34">
        <f t="shared" si="39"/>
        <v>87</v>
      </c>
      <c r="B95" s="26" t="s">
        <v>177</v>
      </c>
      <c r="C95" s="27" t="s">
        <v>126</v>
      </c>
      <c r="D95" s="26" t="s">
        <v>176</v>
      </c>
      <c r="E95" s="27" t="s">
        <v>89</v>
      </c>
      <c r="F95" s="29">
        <v>16500</v>
      </c>
      <c r="G95" s="29">
        <v>0</v>
      </c>
      <c r="H95" s="31">
        <v>25</v>
      </c>
      <c r="I95" s="31">
        <v>100</v>
      </c>
      <c r="J95" s="31">
        <f t="shared" si="32"/>
        <v>473.55</v>
      </c>
      <c r="K95" s="31">
        <f t="shared" si="33"/>
        <v>1171.5</v>
      </c>
      <c r="L95" s="31">
        <f t="shared" si="34"/>
        <v>181.50000000000003</v>
      </c>
      <c r="M95" s="31">
        <f t="shared" si="35"/>
        <v>501.6</v>
      </c>
      <c r="N95" s="31">
        <f t="shared" si="36"/>
        <v>1169.8500000000001</v>
      </c>
      <c r="O95" s="31"/>
      <c r="P95" s="31"/>
      <c r="Q95" s="31"/>
      <c r="R95" s="31">
        <v>1350.12</v>
      </c>
      <c r="S95" s="31">
        <f t="shared" si="37"/>
        <v>4848.12</v>
      </c>
      <c r="T95" s="31">
        <f t="shared" si="38"/>
        <v>975.15000000000009</v>
      </c>
      <c r="U95" s="31">
        <f t="shared" si="47"/>
        <v>2522.8500000000004</v>
      </c>
      <c r="V95" s="96">
        <f t="shared" si="40"/>
        <v>14049.73</v>
      </c>
      <c r="W95" s="35">
        <v>111</v>
      </c>
      <c r="X95" s="6"/>
      <c r="Y95" s="28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s="3" customFormat="1" ht="30">
      <c r="A96" s="34">
        <f t="shared" si="39"/>
        <v>88</v>
      </c>
      <c r="B96" s="26" t="s">
        <v>178</v>
      </c>
      <c r="C96" s="27" t="s">
        <v>126</v>
      </c>
      <c r="D96" s="26" t="s">
        <v>155</v>
      </c>
      <c r="E96" s="27" t="s">
        <v>89</v>
      </c>
      <c r="F96" s="29">
        <v>20000</v>
      </c>
      <c r="G96" s="29">
        <v>0</v>
      </c>
      <c r="H96" s="31">
        <v>25</v>
      </c>
      <c r="I96" s="31">
        <v>100</v>
      </c>
      <c r="J96" s="31">
        <f t="shared" si="32"/>
        <v>574</v>
      </c>
      <c r="K96" s="31">
        <f t="shared" si="33"/>
        <v>1419.9999999999998</v>
      </c>
      <c r="L96" s="31">
        <f t="shared" si="34"/>
        <v>220.00000000000003</v>
      </c>
      <c r="M96" s="31">
        <f t="shared" si="35"/>
        <v>608</v>
      </c>
      <c r="N96" s="31">
        <f t="shared" si="36"/>
        <v>1418</v>
      </c>
      <c r="O96" s="31"/>
      <c r="P96" s="31"/>
      <c r="Q96" s="31"/>
      <c r="R96" s="31"/>
      <c r="S96" s="31">
        <f t="shared" si="37"/>
        <v>4240</v>
      </c>
      <c r="T96" s="31">
        <f t="shared" si="38"/>
        <v>1182</v>
      </c>
      <c r="U96" s="31">
        <f t="shared" si="47"/>
        <v>3058</v>
      </c>
      <c r="V96" s="96">
        <f t="shared" si="40"/>
        <v>18693</v>
      </c>
      <c r="W96" s="35">
        <v>111</v>
      </c>
      <c r="X96" s="6"/>
      <c r="Y96" s="28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53" s="3" customFormat="1" ht="30">
      <c r="A97" s="34">
        <f t="shared" si="39"/>
        <v>89</v>
      </c>
      <c r="B97" s="26" t="s">
        <v>179</v>
      </c>
      <c r="C97" s="27" t="s">
        <v>180</v>
      </c>
      <c r="D97" s="26" t="s">
        <v>181</v>
      </c>
      <c r="E97" s="27" t="s">
        <v>89</v>
      </c>
      <c r="F97" s="29">
        <v>35000</v>
      </c>
      <c r="G97" s="29">
        <v>0</v>
      </c>
      <c r="H97" s="31">
        <v>25</v>
      </c>
      <c r="I97" s="31">
        <v>100</v>
      </c>
      <c r="J97" s="31">
        <f>+F97*2.87%</f>
        <v>1004.5</v>
      </c>
      <c r="K97" s="31">
        <f>+F97*7.1%</f>
        <v>2485</v>
      </c>
      <c r="L97" s="31">
        <f>+F97*1.1%</f>
        <v>385.00000000000006</v>
      </c>
      <c r="M97" s="31">
        <f>+F97*3.04%</f>
        <v>1064</v>
      </c>
      <c r="N97" s="31">
        <f>+F97*7.09%</f>
        <v>2481.5</v>
      </c>
      <c r="O97" s="31"/>
      <c r="P97" s="31"/>
      <c r="Q97" s="31"/>
      <c r="R97" s="31">
        <v>0</v>
      </c>
      <c r="S97" s="31">
        <f t="shared" si="37"/>
        <v>7420</v>
      </c>
      <c r="T97" s="31">
        <f t="shared" si="38"/>
        <v>2068.5</v>
      </c>
      <c r="U97" s="31">
        <f t="shared" si="47"/>
        <v>5351.5</v>
      </c>
      <c r="V97" s="96">
        <f t="shared" si="40"/>
        <v>32806.5</v>
      </c>
      <c r="W97" s="35">
        <v>111</v>
      </c>
      <c r="X97" s="6"/>
      <c r="Y97" s="28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53" s="3" customFormat="1" ht="30.75" thickBot="1">
      <c r="A98" s="34">
        <f>A97+1</f>
        <v>90</v>
      </c>
      <c r="B98" s="36" t="s">
        <v>182</v>
      </c>
      <c r="C98" s="52" t="s">
        <v>180</v>
      </c>
      <c r="D98" s="36" t="s">
        <v>181</v>
      </c>
      <c r="E98" s="52" t="s">
        <v>89</v>
      </c>
      <c r="F98" s="37">
        <v>35000</v>
      </c>
      <c r="G98" s="37">
        <v>0</v>
      </c>
      <c r="H98" s="38">
        <v>25</v>
      </c>
      <c r="I98" s="38">
        <v>100</v>
      </c>
      <c r="J98" s="38">
        <f>+F98*2.87%</f>
        <v>1004.5</v>
      </c>
      <c r="K98" s="38">
        <f>+F98*7.1%</f>
        <v>2485</v>
      </c>
      <c r="L98" s="38">
        <f>+F98*1.1%</f>
        <v>385.00000000000006</v>
      </c>
      <c r="M98" s="38">
        <f>+F98*3.04%</f>
        <v>1064</v>
      </c>
      <c r="N98" s="38">
        <f>+F98*7.09%</f>
        <v>2481.5</v>
      </c>
      <c r="O98" s="38">
        <v>1800</v>
      </c>
      <c r="P98" s="38"/>
      <c r="Q98" s="38">
        <v>300</v>
      </c>
      <c r="R98" s="38"/>
      <c r="S98" s="38">
        <f t="shared" si="37"/>
        <v>9520</v>
      </c>
      <c r="T98" s="38">
        <f t="shared" si="38"/>
        <v>2068.5</v>
      </c>
      <c r="U98" s="38">
        <f t="shared" si="47"/>
        <v>5351.5</v>
      </c>
      <c r="V98" s="96">
        <f>+F98-T98-G98-H98-R98-I98-O98-P98-Q98</f>
        <v>30706.5</v>
      </c>
      <c r="W98" s="39">
        <v>111</v>
      </c>
      <c r="X98" s="6"/>
      <c r="Y98" s="28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53" s="51" customFormat="1" ht="16.5" thickBot="1">
      <c r="A99" s="45"/>
      <c r="B99" s="172" t="s">
        <v>183</v>
      </c>
      <c r="C99" s="173"/>
      <c r="D99" s="173"/>
      <c r="E99" s="173"/>
      <c r="F99" s="47">
        <f>SUM(F9:$F$98)</f>
        <v>3799462.91</v>
      </c>
      <c r="G99" s="47">
        <f>SUM(G9:$G$98)</f>
        <v>252403.33</v>
      </c>
      <c r="H99" s="47">
        <f>SUM(H9:H98)</f>
        <v>2250</v>
      </c>
      <c r="I99" s="48">
        <f>SUM(I9:I98)</f>
        <v>7100</v>
      </c>
      <c r="J99" s="47">
        <f>SUM(J9:$J$98)</f>
        <v>109044.58551699997</v>
      </c>
      <c r="K99" s="47">
        <f>SUM(K9:$K$98)</f>
        <v>269761.86660999997</v>
      </c>
      <c r="L99" s="47">
        <f>SUM(L9:$L$98)</f>
        <v>33225.177589999999</v>
      </c>
      <c r="M99" s="47">
        <f>SUM(M9:$M$98)</f>
        <v>113311.07246400004</v>
      </c>
      <c r="N99" s="47">
        <f>SUM(N9:$N$98)</f>
        <v>264268.25781899993</v>
      </c>
      <c r="O99" s="49">
        <f>SUM(O9:O98)</f>
        <v>1800</v>
      </c>
      <c r="P99" s="49">
        <f>SUM(P9:P98)</f>
        <v>4270.41</v>
      </c>
      <c r="Q99" s="49">
        <f>SUM(Q9:Q98)</f>
        <v>5000</v>
      </c>
      <c r="R99" s="47">
        <f>SUM(R9:$R$98)</f>
        <v>20251.799999999996</v>
      </c>
      <c r="S99" s="47">
        <f>SUM(S9:$S$98)</f>
        <v>820933.16999999981</v>
      </c>
      <c r="T99" s="47">
        <f>SUM(T9:$T$98)</f>
        <v>222355.65798100008</v>
      </c>
      <c r="U99" s="47">
        <f>SUM(U9:U98)</f>
        <v>567255.30201900017</v>
      </c>
      <c r="V99" s="47">
        <f>SUM(V9:$V$98)</f>
        <v>3284031.7120189983</v>
      </c>
      <c r="W99" s="46">
        <v>111</v>
      </c>
      <c r="X99" s="50"/>
    </row>
    <row r="100" spans="1:53" s="17" customFormat="1" ht="32.25" customHeight="1">
      <c r="A100" s="83"/>
      <c r="B100" s="83"/>
      <c r="C100" s="15"/>
      <c r="D100" s="15"/>
      <c r="E100" s="15"/>
      <c r="F100" s="10"/>
      <c r="G100" s="10"/>
      <c r="H100" s="10"/>
      <c r="I100" s="41"/>
      <c r="J100" s="10"/>
      <c r="K100" s="10"/>
      <c r="L100" s="10"/>
      <c r="M100" s="10"/>
      <c r="N100" s="10"/>
      <c r="O100" s="10"/>
      <c r="P100" s="10"/>
      <c r="Q100" s="10"/>
      <c r="R100" s="10"/>
      <c r="S100" s="30"/>
      <c r="T100" s="30"/>
      <c r="U100" s="30"/>
      <c r="V100" s="30"/>
      <c r="W100" s="10"/>
      <c r="X100" s="15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:53" s="76" customFormat="1" ht="15.75">
      <c r="A101" s="188" t="s">
        <v>184</v>
      </c>
      <c r="B101" s="188"/>
      <c r="C101" s="99" t="s">
        <v>185</v>
      </c>
      <c r="D101" s="73" t="s">
        <v>186</v>
      </c>
      <c r="E101" s="103"/>
      <c r="F101" s="74"/>
      <c r="G101" s="74"/>
      <c r="H101" s="74"/>
      <c r="I101" s="75"/>
      <c r="J101" s="74"/>
      <c r="K101" s="74"/>
      <c r="L101" s="74"/>
      <c r="M101" s="74"/>
      <c r="N101" s="74"/>
      <c r="O101" s="74"/>
      <c r="P101" s="74"/>
      <c r="Q101" s="74"/>
      <c r="R101" s="74"/>
      <c r="S101" s="30"/>
      <c r="T101" s="30"/>
      <c r="U101" s="30"/>
      <c r="V101" s="30"/>
      <c r="W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</row>
    <row r="102" spans="1:53" s="76" customFormat="1" ht="15.75">
      <c r="A102" s="156" t="s">
        <v>187</v>
      </c>
      <c r="B102" s="156"/>
      <c r="C102" s="86" t="s">
        <v>188</v>
      </c>
      <c r="D102" s="77">
        <f>J99</f>
        <v>109044.58551699997</v>
      </c>
      <c r="E102" s="104"/>
      <c r="F102" s="74"/>
      <c r="G102" s="74"/>
      <c r="H102" s="74"/>
      <c r="I102" s="75"/>
      <c r="J102" s="74"/>
      <c r="K102" s="74"/>
      <c r="L102" s="74"/>
      <c r="M102" s="74"/>
      <c r="N102" s="74"/>
      <c r="O102" s="74"/>
      <c r="P102" s="74"/>
      <c r="Q102" s="74"/>
      <c r="R102" s="74"/>
      <c r="S102" s="30"/>
      <c r="T102" s="30"/>
      <c r="U102" s="30"/>
      <c r="V102" s="30"/>
      <c r="W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</row>
    <row r="103" spans="1:53" s="76" customFormat="1" ht="15.75">
      <c r="A103" s="156" t="s">
        <v>189</v>
      </c>
      <c r="B103" s="156"/>
      <c r="C103" s="86" t="s">
        <v>190</v>
      </c>
      <c r="D103" s="77">
        <f>G99</f>
        <v>252403.33</v>
      </c>
      <c r="E103" s="104"/>
      <c r="F103" s="74"/>
      <c r="G103" s="74"/>
      <c r="H103" s="74"/>
      <c r="I103" s="75"/>
      <c r="J103" s="74"/>
      <c r="K103" s="74"/>
      <c r="L103" s="74"/>
      <c r="M103" s="74"/>
      <c r="N103" s="74"/>
      <c r="O103" s="74"/>
      <c r="P103" s="74"/>
      <c r="Q103" s="74"/>
      <c r="R103" s="74"/>
      <c r="S103" s="30"/>
      <c r="T103" s="30"/>
      <c r="U103" s="30"/>
      <c r="V103" s="30"/>
      <c r="W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</row>
    <row r="104" spans="1:53" s="76" customFormat="1" ht="15.75">
      <c r="A104" s="156" t="s">
        <v>191</v>
      </c>
      <c r="B104" s="156"/>
      <c r="C104" s="86" t="s">
        <v>192</v>
      </c>
      <c r="D104" s="77">
        <f>H99</f>
        <v>2250</v>
      </c>
      <c r="E104" s="104"/>
      <c r="F104" s="74"/>
      <c r="G104" s="74"/>
      <c r="H104" s="74"/>
      <c r="I104" s="75"/>
      <c r="J104" s="74"/>
      <c r="K104" s="74"/>
      <c r="L104" s="74"/>
      <c r="M104" s="74"/>
      <c r="N104" s="74"/>
      <c r="O104" s="74"/>
      <c r="P104" s="74"/>
      <c r="Q104" s="74"/>
      <c r="R104" s="74"/>
      <c r="S104" s="30"/>
      <c r="T104" s="30"/>
      <c r="U104" s="30"/>
      <c r="V104" s="30"/>
      <c r="W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</row>
    <row r="105" spans="1:53" s="76" customFormat="1" ht="15.75">
      <c r="A105" s="156" t="s">
        <v>193</v>
      </c>
      <c r="B105" s="156"/>
      <c r="C105" s="98" t="s">
        <v>22</v>
      </c>
      <c r="D105" s="77">
        <f>P99</f>
        <v>4270.41</v>
      </c>
      <c r="E105" s="104"/>
      <c r="F105" s="74"/>
      <c r="G105" s="74"/>
      <c r="H105" s="74"/>
      <c r="I105" s="75"/>
      <c r="J105" s="74"/>
      <c r="K105" s="74"/>
      <c r="L105" s="74"/>
      <c r="M105" s="74"/>
      <c r="N105" s="74"/>
      <c r="O105" s="74"/>
      <c r="P105" s="74"/>
      <c r="Q105" s="74"/>
      <c r="R105" s="74"/>
      <c r="S105" s="30"/>
      <c r="T105" s="30"/>
      <c r="U105" s="30"/>
      <c r="V105" s="30"/>
      <c r="W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</row>
    <row r="106" spans="1:53" s="76" customFormat="1" ht="15.75">
      <c r="A106" s="157" t="s">
        <v>194</v>
      </c>
      <c r="B106" s="158"/>
      <c r="C106" s="98" t="s">
        <v>195</v>
      </c>
      <c r="D106" s="77">
        <f>Q99</f>
        <v>5000</v>
      </c>
      <c r="E106" s="104"/>
      <c r="F106" s="74"/>
      <c r="G106" s="74"/>
      <c r="H106" s="74"/>
      <c r="I106" s="75"/>
      <c r="J106" s="74"/>
      <c r="K106" s="74"/>
      <c r="L106" s="74"/>
      <c r="M106" s="74"/>
      <c r="N106" s="74"/>
      <c r="O106" s="74"/>
      <c r="P106" s="74"/>
      <c r="Q106" s="74"/>
      <c r="R106" s="74"/>
      <c r="S106" s="30"/>
      <c r="T106" s="30"/>
      <c r="U106" s="30"/>
      <c r="V106" s="30"/>
      <c r="W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</row>
    <row r="107" spans="1:53" s="76" customFormat="1" ht="15.75">
      <c r="A107" s="156" t="s">
        <v>21</v>
      </c>
      <c r="B107" s="156"/>
      <c r="C107" s="86" t="s">
        <v>196</v>
      </c>
      <c r="D107" s="77">
        <f>O99</f>
        <v>1800</v>
      </c>
      <c r="E107" s="104"/>
      <c r="F107" s="74"/>
      <c r="G107" s="74"/>
      <c r="H107" s="74"/>
      <c r="I107" s="75"/>
      <c r="J107" s="74"/>
      <c r="K107" s="74"/>
      <c r="L107" s="74"/>
      <c r="M107" s="74"/>
      <c r="N107" s="74"/>
      <c r="O107" s="74"/>
      <c r="P107" s="74"/>
      <c r="Q107" s="74"/>
      <c r="R107" s="74"/>
      <c r="S107" s="30"/>
      <c r="T107" s="30"/>
      <c r="U107" s="30"/>
      <c r="V107" s="30"/>
      <c r="W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</row>
    <row r="108" spans="1:53" s="76" customFormat="1" ht="15.75">
      <c r="A108" s="156" t="s">
        <v>197</v>
      </c>
      <c r="B108" s="156"/>
      <c r="C108" s="86" t="s">
        <v>188</v>
      </c>
      <c r="D108" s="77">
        <f>M99</f>
        <v>113311.07246400004</v>
      </c>
      <c r="E108" s="104"/>
      <c r="F108" s="74"/>
      <c r="G108" s="74"/>
      <c r="H108" s="74"/>
      <c r="I108" s="75"/>
      <c r="J108" s="74"/>
      <c r="K108" s="74"/>
      <c r="L108" s="74"/>
      <c r="M108" s="74"/>
      <c r="N108" s="74"/>
      <c r="O108" s="74"/>
      <c r="P108" s="74"/>
      <c r="Q108" s="74"/>
      <c r="R108" s="74"/>
      <c r="S108" s="30"/>
      <c r="T108" s="30"/>
      <c r="U108" s="30"/>
      <c r="V108" s="30"/>
      <c r="W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</row>
    <row r="109" spans="1:53" s="76" customFormat="1" ht="15.75">
      <c r="A109" s="156" t="s">
        <v>198</v>
      </c>
      <c r="B109" s="156"/>
      <c r="C109" s="86" t="s">
        <v>188</v>
      </c>
      <c r="D109" s="77">
        <f>R99</f>
        <v>20251.799999999996</v>
      </c>
      <c r="E109" s="104"/>
      <c r="F109" s="74"/>
      <c r="G109" s="74"/>
      <c r="H109" s="74"/>
      <c r="I109" s="75"/>
      <c r="J109" s="74"/>
      <c r="K109" s="74"/>
      <c r="L109" s="74"/>
      <c r="M109" s="74"/>
      <c r="N109" s="74"/>
      <c r="O109" s="74"/>
      <c r="P109" s="74"/>
      <c r="Q109" s="74"/>
      <c r="R109" s="74"/>
      <c r="S109" s="30"/>
      <c r="T109" s="30"/>
      <c r="U109" s="30"/>
      <c r="V109" s="30"/>
      <c r="W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</row>
    <row r="110" spans="1:53" s="76" customFormat="1" ht="15.75">
      <c r="A110" s="156" t="s">
        <v>199</v>
      </c>
      <c r="B110" s="156"/>
      <c r="C110" s="86" t="s">
        <v>200</v>
      </c>
      <c r="D110" s="77">
        <f>I99</f>
        <v>7100</v>
      </c>
      <c r="E110" s="104"/>
      <c r="F110" s="74"/>
      <c r="G110" s="74"/>
      <c r="H110" s="74"/>
      <c r="I110" s="75"/>
      <c r="J110" s="74"/>
      <c r="K110" s="74"/>
      <c r="L110" s="74"/>
      <c r="M110" s="74"/>
      <c r="N110" s="74"/>
      <c r="O110" s="74"/>
      <c r="P110" s="74"/>
      <c r="Q110" s="74"/>
      <c r="R110" s="74"/>
      <c r="S110" s="30"/>
      <c r="T110" s="30"/>
      <c r="U110" s="30"/>
      <c r="V110" s="30"/>
      <c r="W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</row>
    <row r="111" spans="1:53" s="76" customFormat="1" ht="15.75">
      <c r="A111" s="156" t="s">
        <v>201</v>
      </c>
      <c r="B111" s="156"/>
      <c r="C111" s="86"/>
      <c r="D111" s="77">
        <f>K99</f>
        <v>269761.86660999997</v>
      </c>
      <c r="E111" s="104"/>
      <c r="F111" s="74"/>
      <c r="G111" s="74"/>
      <c r="H111" s="74"/>
      <c r="I111" s="75"/>
      <c r="J111" s="74"/>
      <c r="K111" s="74"/>
      <c r="L111" s="74"/>
      <c r="M111" s="74"/>
      <c r="N111" s="74"/>
      <c r="O111" s="74"/>
      <c r="P111" s="74"/>
      <c r="Q111" s="74"/>
      <c r="R111" s="74"/>
      <c r="S111" s="30"/>
      <c r="T111" s="30"/>
      <c r="U111" s="30"/>
      <c r="V111" s="30"/>
      <c r="W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</row>
    <row r="112" spans="1:53" s="76" customFormat="1" ht="15.75">
      <c r="A112" s="156" t="s">
        <v>202</v>
      </c>
      <c r="B112" s="156"/>
      <c r="C112" s="86"/>
      <c r="D112" s="77">
        <f>L99</f>
        <v>33225.177589999999</v>
      </c>
      <c r="E112" s="104"/>
      <c r="F112" s="74"/>
      <c r="G112" s="74"/>
      <c r="H112" s="74"/>
      <c r="I112" s="75"/>
      <c r="J112" s="74"/>
      <c r="K112" s="74"/>
      <c r="L112" s="74"/>
      <c r="M112" s="74"/>
      <c r="N112" s="74"/>
      <c r="O112" s="74"/>
      <c r="P112" s="74"/>
      <c r="Q112" s="74"/>
      <c r="R112" s="74"/>
      <c r="S112" s="30"/>
      <c r="T112" s="30"/>
      <c r="U112" s="30"/>
      <c r="V112" s="30"/>
      <c r="W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</row>
    <row r="113" spans="1:53" s="76" customFormat="1" ht="15.75">
      <c r="A113" s="156" t="s">
        <v>203</v>
      </c>
      <c r="B113" s="156"/>
      <c r="C113" s="86"/>
      <c r="D113" s="78">
        <f>N99</f>
        <v>264268.25781899993</v>
      </c>
      <c r="E113" s="104"/>
      <c r="F113" s="74"/>
      <c r="G113" s="74"/>
      <c r="H113" s="74"/>
      <c r="I113" s="75"/>
      <c r="J113" s="74"/>
      <c r="K113" s="74"/>
      <c r="L113" s="74"/>
      <c r="M113" s="74"/>
      <c r="N113" s="74"/>
      <c r="O113" s="74"/>
      <c r="P113" s="74"/>
      <c r="Q113" s="74"/>
      <c r="R113" s="74"/>
      <c r="S113" s="30"/>
      <c r="T113" s="30"/>
      <c r="U113" s="30"/>
      <c r="V113" s="30"/>
      <c r="W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</row>
    <row r="114" spans="1:53" s="76" customFormat="1" ht="15.75">
      <c r="A114" s="187" t="s">
        <v>183</v>
      </c>
      <c r="B114" s="187"/>
      <c r="C114" s="100"/>
      <c r="D114" s="72">
        <f>F99-D102-D103-D104-D105-D107-D108-D109-D110-D106</f>
        <v>3284031.7120190002</v>
      </c>
      <c r="E114" s="105"/>
      <c r="F114" s="74"/>
      <c r="G114" s="74"/>
      <c r="H114" s="74"/>
      <c r="I114" s="75"/>
      <c r="J114" s="74"/>
      <c r="K114" s="74"/>
      <c r="L114" s="74"/>
      <c r="M114" s="74"/>
      <c r="N114" s="74"/>
      <c r="O114" s="74"/>
      <c r="P114" s="74"/>
      <c r="Q114" s="74"/>
      <c r="R114" s="74"/>
      <c r="S114" s="30"/>
      <c r="T114" s="30"/>
      <c r="U114" s="30"/>
      <c r="V114" s="30"/>
      <c r="W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</row>
    <row r="115" spans="1:53" s="17" customFormat="1" ht="32.25" customHeight="1">
      <c r="A115" s="14"/>
      <c r="B115" s="15"/>
      <c r="C115" s="15"/>
      <c r="D115" s="15"/>
      <c r="E115" s="15"/>
      <c r="F115" s="10"/>
      <c r="G115" s="10"/>
      <c r="H115" s="10"/>
      <c r="I115" s="41"/>
      <c r="J115" s="10"/>
      <c r="K115" s="10"/>
      <c r="L115" s="10"/>
      <c r="M115" s="10"/>
      <c r="N115" s="10"/>
      <c r="O115" s="10"/>
      <c r="P115" s="10"/>
      <c r="Q115" s="10"/>
      <c r="R115" s="10"/>
      <c r="S115" s="30"/>
      <c r="T115" s="30"/>
      <c r="U115" s="30"/>
      <c r="V115" s="30"/>
      <c r="W115" s="10"/>
      <c r="X115" s="15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:53" s="17" customFormat="1" ht="32.25" customHeight="1">
      <c r="A116" s="14"/>
      <c r="B116" s="15"/>
      <c r="C116" s="15"/>
      <c r="D116" s="15"/>
      <c r="E116" s="15"/>
      <c r="F116" s="10"/>
      <c r="G116" s="10"/>
      <c r="H116" s="10"/>
      <c r="I116" s="41"/>
      <c r="J116" s="10"/>
      <c r="K116" s="10"/>
      <c r="L116" s="10"/>
      <c r="M116" s="10"/>
      <c r="N116" s="10"/>
      <c r="O116" s="10"/>
      <c r="P116" s="10"/>
      <c r="Q116" s="10"/>
      <c r="R116" s="10"/>
      <c r="S116" s="30"/>
      <c r="T116" s="30"/>
      <c r="U116" s="30"/>
      <c r="V116" s="30"/>
      <c r="W116" s="10"/>
      <c r="X116" s="15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:53" s="17" customFormat="1" ht="32.25" customHeight="1">
      <c r="A117" s="14"/>
      <c r="B117" s="15"/>
      <c r="C117" s="15"/>
      <c r="D117" s="15"/>
      <c r="E117" s="15"/>
      <c r="F117" s="10"/>
      <c r="G117" s="10"/>
      <c r="H117" s="10"/>
      <c r="I117" s="41"/>
      <c r="J117" s="10"/>
      <c r="K117" s="10"/>
      <c r="L117" s="10"/>
      <c r="M117" s="10"/>
      <c r="N117" s="10"/>
      <c r="O117" s="10"/>
      <c r="P117" s="10"/>
      <c r="Q117" s="10"/>
      <c r="R117" s="10"/>
      <c r="S117" s="30"/>
      <c r="T117" s="30"/>
      <c r="U117" s="30"/>
      <c r="V117" s="30"/>
      <c r="W117" s="10"/>
      <c r="X117" s="15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</row>
    <row r="118" spans="1:53" s="17" customFormat="1" ht="32.25" customHeight="1">
      <c r="A118" s="14"/>
      <c r="B118" s="15"/>
      <c r="C118" s="15"/>
      <c r="D118" s="15"/>
      <c r="E118" s="15"/>
      <c r="F118" s="10"/>
      <c r="G118" s="10"/>
      <c r="H118" s="10"/>
      <c r="I118" s="41"/>
      <c r="J118" s="10"/>
      <c r="K118" s="10"/>
      <c r="L118" s="10"/>
      <c r="M118" s="10"/>
      <c r="N118" s="10"/>
      <c r="O118" s="10"/>
      <c r="P118" s="10"/>
      <c r="Q118" s="10"/>
      <c r="R118" s="10"/>
      <c r="S118" s="30"/>
      <c r="T118" s="30"/>
      <c r="U118" s="30"/>
      <c r="V118" s="30"/>
      <c r="W118" s="10"/>
      <c r="X118" s="15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:53" s="17" customFormat="1" ht="32.25" customHeight="1">
      <c r="A119" s="14"/>
      <c r="B119" s="15"/>
      <c r="C119" s="15"/>
      <c r="D119" s="15"/>
      <c r="E119" s="15"/>
      <c r="F119" s="10"/>
      <c r="G119" s="10"/>
      <c r="H119" s="10"/>
      <c r="I119" s="41"/>
      <c r="J119" s="10"/>
      <c r="K119" s="10"/>
      <c r="L119" s="10"/>
      <c r="M119" s="10"/>
      <c r="N119" s="10"/>
      <c r="O119" s="10"/>
      <c r="P119" s="10"/>
      <c r="Q119" s="10"/>
      <c r="R119" s="10"/>
      <c r="S119" s="30"/>
      <c r="T119" s="30"/>
      <c r="U119" s="30"/>
      <c r="V119" s="30"/>
      <c r="W119" s="10"/>
      <c r="X119" s="15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:53" s="17" customFormat="1" ht="32.25" customHeight="1">
      <c r="A120" s="14"/>
      <c r="B120" s="15"/>
      <c r="C120" s="15"/>
      <c r="D120" s="15"/>
      <c r="E120" s="15"/>
      <c r="F120" s="10"/>
      <c r="G120" s="10"/>
      <c r="H120" s="10"/>
      <c r="I120" s="41"/>
      <c r="J120" s="10"/>
      <c r="K120" s="10"/>
      <c r="L120" s="10"/>
      <c r="M120" s="10"/>
      <c r="N120" s="10"/>
      <c r="O120" s="10"/>
      <c r="P120" s="10"/>
      <c r="Q120" s="10"/>
      <c r="R120" s="10"/>
      <c r="S120" s="30"/>
      <c r="T120" s="30"/>
      <c r="U120" s="30"/>
      <c r="V120" s="30"/>
      <c r="W120" s="10"/>
      <c r="X120" s="15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:53" s="17" customFormat="1" ht="32.25" customHeight="1">
      <c r="A121" s="14"/>
      <c r="B121" s="15"/>
      <c r="C121" s="15"/>
      <c r="D121" s="15"/>
      <c r="E121" s="15"/>
      <c r="F121" s="10"/>
      <c r="G121" s="10"/>
      <c r="H121" s="10"/>
      <c r="I121" s="41"/>
      <c r="J121" s="10"/>
      <c r="K121" s="10"/>
      <c r="L121" s="10"/>
      <c r="M121" s="10"/>
      <c r="N121" s="10"/>
      <c r="O121" s="10"/>
      <c r="P121" s="10"/>
      <c r="Q121" s="10"/>
      <c r="R121" s="10"/>
      <c r="S121" s="30"/>
      <c r="T121" s="30"/>
      <c r="U121" s="30"/>
      <c r="V121" s="30"/>
      <c r="W121" s="10"/>
      <c r="X121" s="15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:53" s="17" customFormat="1" ht="32.25" customHeight="1">
      <c r="A122" s="14"/>
      <c r="B122" s="15"/>
      <c r="C122" s="15"/>
      <c r="D122" s="15"/>
      <c r="E122" s="15"/>
      <c r="F122" s="10"/>
      <c r="G122" s="10"/>
      <c r="H122" s="10"/>
      <c r="I122" s="41"/>
      <c r="J122" s="10"/>
      <c r="K122" s="10"/>
      <c r="L122" s="10"/>
      <c r="M122" s="10"/>
      <c r="N122" s="10"/>
      <c r="O122" s="10"/>
      <c r="P122" s="10"/>
      <c r="Q122" s="10"/>
      <c r="R122" s="10"/>
      <c r="S122" s="30"/>
      <c r="T122" s="30"/>
      <c r="U122" s="30"/>
      <c r="V122" s="30"/>
      <c r="W122" s="10"/>
      <c r="X122" s="15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:53" s="17" customFormat="1" ht="32.25" customHeight="1">
      <c r="A123" s="14"/>
      <c r="B123" s="15"/>
      <c r="C123" s="15"/>
      <c r="D123" s="15"/>
      <c r="E123" s="15"/>
      <c r="F123" s="10"/>
      <c r="G123" s="10"/>
      <c r="H123" s="10"/>
      <c r="I123" s="41"/>
      <c r="J123" s="10"/>
      <c r="K123" s="10"/>
      <c r="L123" s="10"/>
      <c r="M123" s="10"/>
      <c r="N123" s="10"/>
      <c r="O123" s="10"/>
      <c r="P123" s="10"/>
      <c r="Q123" s="10"/>
      <c r="R123" s="10"/>
      <c r="S123" s="30"/>
      <c r="T123" s="30"/>
      <c r="U123" s="30"/>
      <c r="V123" s="30"/>
      <c r="W123" s="10"/>
      <c r="X123" s="15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6" spans="1:53" hidden="1"/>
    <row r="127" spans="1:53" hidden="1"/>
    <row r="128" spans="1:53" hidden="1"/>
    <row r="129" spans="1:17" hidden="1"/>
    <row r="130" spans="1:17" hidden="1"/>
    <row r="131" spans="1:17" hidden="1"/>
    <row r="132" spans="1:17" hidden="1">
      <c r="A132" s="2"/>
      <c r="E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idden="1">
      <c r="A133" s="2"/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="2" customFormat="1" hidden="1"/>
  </sheetData>
  <mergeCells count="42">
    <mergeCell ref="A112:B112"/>
    <mergeCell ref="A113:B113"/>
    <mergeCell ref="A114:B114"/>
    <mergeCell ref="A101:B101"/>
    <mergeCell ref="A102:B102"/>
    <mergeCell ref="A103:B103"/>
    <mergeCell ref="A104:B104"/>
    <mergeCell ref="A105:B105"/>
    <mergeCell ref="A111:B111"/>
    <mergeCell ref="A107:B107"/>
    <mergeCell ref="A2:W2"/>
    <mergeCell ref="G6:G8"/>
    <mergeCell ref="H6:H8"/>
    <mergeCell ref="J6:S6"/>
    <mergeCell ref="A6:A8"/>
    <mergeCell ref="P7:P8"/>
    <mergeCell ref="O7:O8"/>
    <mergeCell ref="I6:I8"/>
    <mergeCell ref="F6:F8"/>
    <mergeCell ref="D6:D8"/>
    <mergeCell ref="E6:E8"/>
    <mergeCell ref="B6:B8"/>
    <mergeCell ref="C6:C8"/>
    <mergeCell ref="A108:B108"/>
    <mergeCell ref="A109:B109"/>
    <mergeCell ref="A110:B110"/>
    <mergeCell ref="S7:S8"/>
    <mergeCell ref="A106:B106"/>
    <mergeCell ref="B99:E99"/>
    <mergeCell ref="A3:W3"/>
    <mergeCell ref="A4:W4"/>
    <mergeCell ref="A5:W5"/>
    <mergeCell ref="L7:L8"/>
    <mergeCell ref="M7:N7"/>
    <mergeCell ref="R7:R8"/>
    <mergeCell ref="T6:U6"/>
    <mergeCell ref="T7:T8"/>
    <mergeCell ref="U7:U8"/>
    <mergeCell ref="Q7:Q8"/>
    <mergeCell ref="V6:V8"/>
    <mergeCell ref="W6:W8"/>
    <mergeCell ref="J7:K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107"/>
  <sheetViews>
    <sheetView tabSelected="1" topLeftCell="A45" zoomScale="70" zoomScaleNormal="70" zoomScaleSheetLayoutView="40" zoomScalePageLayoutView="14" workbookViewId="0">
      <selection activeCell="K70" sqref="K70"/>
    </sheetView>
  </sheetViews>
  <sheetFormatPr defaultRowHeight="12.75"/>
  <cols>
    <col min="1" max="1" width="5.5703125" style="7" customWidth="1"/>
    <col min="2" max="3" width="38.7109375" style="2" customWidth="1"/>
    <col min="4" max="4" width="39.28515625" style="2" customWidth="1"/>
    <col min="5" max="5" width="34.140625" style="4" customWidth="1"/>
    <col min="6" max="6" width="18.42578125" style="2" customWidth="1"/>
    <col min="7" max="7" width="16" style="25" customWidth="1"/>
    <col min="8" max="8" width="16" style="21" customWidth="1"/>
    <col min="9" max="9" width="16" style="42" customWidth="1"/>
    <col min="10" max="17" width="16" style="5" customWidth="1"/>
    <col min="18" max="19" width="16" style="2" customWidth="1"/>
    <col min="20" max="20" width="16.42578125" style="2" customWidth="1"/>
    <col min="21" max="21" width="17.5703125" style="2" customWidth="1"/>
    <col min="22" max="22" width="18.42578125" style="2" customWidth="1"/>
    <col min="23" max="23" width="10.7109375" style="2" customWidth="1"/>
    <col min="24" max="24" width="17.42578125" style="2" bestFit="1" customWidth="1"/>
    <col min="25" max="25" width="21" style="2" customWidth="1"/>
    <col min="26" max="26" width="17.140625" style="2" customWidth="1"/>
    <col min="27" max="256" width="11.42578125" style="2" customWidth="1"/>
    <col min="257" max="16384" width="9.140625" style="2"/>
  </cols>
  <sheetData>
    <row r="1" spans="1:250" s="6" customFormat="1" ht="117" customHeight="1">
      <c r="A1" s="12"/>
      <c r="B1" s="22"/>
      <c r="C1" s="12"/>
      <c r="D1" s="12"/>
      <c r="E1" s="12"/>
      <c r="F1" s="12"/>
      <c r="G1" s="24"/>
      <c r="H1" s="20"/>
      <c r="I1" s="40"/>
      <c r="J1" s="13"/>
      <c r="K1" s="13"/>
      <c r="L1" s="13"/>
      <c r="M1" s="19"/>
      <c r="R1" s="13"/>
      <c r="S1" s="13"/>
      <c r="T1" s="13"/>
      <c r="U1" s="13"/>
      <c r="V1" s="13"/>
      <c r="W1" s="13"/>
      <c r="X1" s="11"/>
      <c r="Y1" s="11"/>
      <c r="Z1" s="11"/>
      <c r="AA1" s="11"/>
      <c r="AB1" s="11"/>
      <c r="AC1" s="11"/>
      <c r="AD1" s="11"/>
      <c r="AE1" s="11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s="6" customFormat="1" ht="27.7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8"/>
      <c r="AO2" s="18"/>
      <c r="AP2" s="1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customFormat="1" ht="21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44"/>
      <c r="Y3" s="44"/>
      <c r="Z3" s="44"/>
    </row>
    <row r="4" spans="1:250" s="81" customFormat="1" ht="2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250" s="79" customFormat="1" ht="15.75" thickBot="1">
      <c r="A5" s="138" t="s">
        <v>204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250" s="17" customFormat="1" ht="43.5" customHeight="1" thickBot="1">
      <c r="A6" s="224" t="s">
        <v>4</v>
      </c>
      <c r="B6" s="183" t="s">
        <v>5</v>
      </c>
      <c r="C6" s="186" t="s">
        <v>6</v>
      </c>
      <c r="D6" s="177" t="s">
        <v>7</v>
      </c>
      <c r="E6" s="200" t="s">
        <v>8</v>
      </c>
      <c r="F6" s="202" t="s">
        <v>9</v>
      </c>
      <c r="G6" s="220" t="s">
        <v>10</v>
      </c>
      <c r="H6" s="222" t="s">
        <v>11</v>
      </c>
      <c r="I6" s="204" t="s">
        <v>12</v>
      </c>
      <c r="J6" s="206" t="s">
        <v>13</v>
      </c>
      <c r="K6" s="207"/>
      <c r="L6" s="207"/>
      <c r="M6" s="207"/>
      <c r="N6" s="207"/>
      <c r="O6" s="207"/>
      <c r="P6" s="207"/>
      <c r="Q6" s="207"/>
      <c r="R6" s="207"/>
      <c r="S6" s="208"/>
      <c r="T6" s="196" t="s">
        <v>14</v>
      </c>
      <c r="U6" s="197"/>
      <c r="V6" s="202" t="s">
        <v>15</v>
      </c>
      <c r="W6" s="202" t="s">
        <v>16</v>
      </c>
      <c r="X6" s="15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250" s="17" customFormat="1" ht="64.150000000000006" customHeight="1">
      <c r="A7" s="225"/>
      <c r="B7" s="184"/>
      <c r="C7" s="178" t="s">
        <v>17</v>
      </c>
      <c r="D7" s="178"/>
      <c r="E7" s="201"/>
      <c r="F7" s="203"/>
      <c r="G7" s="221"/>
      <c r="H7" s="223"/>
      <c r="I7" s="205"/>
      <c r="J7" s="229" t="s">
        <v>18</v>
      </c>
      <c r="K7" s="230"/>
      <c r="L7" s="216" t="s">
        <v>19</v>
      </c>
      <c r="M7" s="217" t="s">
        <v>20</v>
      </c>
      <c r="N7" s="218"/>
      <c r="O7" s="198" t="s">
        <v>21</v>
      </c>
      <c r="P7" s="198" t="s">
        <v>22</v>
      </c>
      <c r="Q7" s="149" t="s">
        <v>23</v>
      </c>
      <c r="R7" s="219" t="s">
        <v>205</v>
      </c>
      <c r="S7" s="203" t="s">
        <v>25</v>
      </c>
      <c r="T7" s="216" t="s">
        <v>26</v>
      </c>
      <c r="U7" s="210" t="s">
        <v>27</v>
      </c>
      <c r="V7" s="203"/>
      <c r="W7" s="203"/>
      <c r="X7" s="15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250" s="17" customFormat="1" ht="54" customHeight="1" thickBot="1">
      <c r="A8" s="226"/>
      <c r="B8" s="184"/>
      <c r="C8" s="192"/>
      <c r="D8" s="192"/>
      <c r="E8" s="201"/>
      <c r="F8" s="203"/>
      <c r="G8" s="221"/>
      <c r="H8" s="223"/>
      <c r="I8" s="205"/>
      <c r="J8" s="117" t="s">
        <v>28</v>
      </c>
      <c r="K8" s="118" t="s">
        <v>29</v>
      </c>
      <c r="L8" s="216"/>
      <c r="M8" s="118" t="s">
        <v>30</v>
      </c>
      <c r="N8" s="118" t="s">
        <v>31</v>
      </c>
      <c r="O8" s="199"/>
      <c r="P8" s="199"/>
      <c r="Q8" s="227"/>
      <c r="R8" s="210"/>
      <c r="S8" s="203"/>
      <c r="T8" s="216"/>
      <c r="U8" s="210"/>
      <c r="V8" s="203"/>
      <c r="W8" s="228"/>
      <c r="X8" s="15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250" s="17" customFormat="1" ht="32.25" customHeight="1">
      <c r="A9" s="121">
        <v>1</v>
      </c>
      <c r="B9" s="127" t="s">
        <v>206</v>
      </c>
      <c r="C9" s="53" t="s">
        <v>207</v>
      </c>
      <c r="D9" s="54" t="s">
        <v>208</v>
      </c>
      <c r="E9" s="53" t="s">
        <v>40</v>
      </c>
      <c r="F9" s="55">
        <v>46800</v>
      </c>
      <c r="G9" s="55">
        <v>1402.37</v>
      </c>
      <c r="H9" s="56">
        <v>25</v>
      </c>
      <c r="I9" s="56">
        <v>100</v>
      </c>
      <c r="J9" s="56">
        <f>+F9*2.87%</f>
        <v>1343.16</v>
      </c>
      <c r="K9" s="56">
        <f>+F9*7.1%</f>
        <v>3322.7999999999997</v>
      </c>
      <c r="L9" s="56">
        <f>+F9*1.1%</f>
        <v>514.80000000000007</v>
      </c>
      <c r="M9" s="56">
        <f>+F9*3.04%</f>
        <v>1422.72</v>
      </c>
      <c r="N9" s="56">
        <f>+F9*7.09%</f>
        <v>3318.1200000000003</v>
      </c>
      <c r="O9" s="56"/>
      <c r="P9" s="56"/>
      <c r="Q9" s="56">
        <v>500</v>
      </c>
      <c r="R9" s="56">
        <v>0</v>
      </c>
      <c r="S9" s="56">
        <f t="shared" ref="S9:S43" si="0">SUM(J9:R9)</f>
        <v>10421.6</v>
      </c>
      <c r="T9" s="56">
        <f t="shared" ref="T9:T43" si="1">+J9+M9</f>
        <v>2765.88</v>
      </c>
      <c r="U9" s="56">
        <f t="shared" ref="U9:U43" si="2">+K9+L9+N9</f>
        <v>7155.72</v>
      </c>
      <c r="V9" s="128">
        <f>+F9-T9-G9-H9-R9-I9-Q9-P9</f>
        <v>42006.75</v>
      </c>
      <c r="W9" s="123">
        <v>111</v>
      </c>
      <c r="X9" s="1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250" s="17" customFormat="1" ht="32.25" customHeight="1">
      <c r="A10" s="122">
        <f>A9+1</f>
        <v>2</v>
      </c>
      <c r="B10" s="129" t="s">
        <v>209</v>
      </c>
      <c r="C10" s="27" t="s">
        <v>207</v>
      </c>
      <c r="D10" s="26" t="s">
        <v>39</v>
      </c>
      <c r="E10" s="27" t="s">
        <v>89</v>
      </c>
      <c r="F10" s="29">
        <v>30000</v>
      </c>
      <c r="G10" s="29"/>
      <c r="H10" s="31">
        <v>25</v>
      </c>
      <c r="I10" s="31">
        <v>100</v>
      </c>
      <c r="J10" s="31">
        <f>+F10*2.87%</f>
        <v>861</v>
      </c>
      <c r="K10" s="31">
        <f>+F10*7.1%</f>
        <v>2130</v>
      </c>
      <c r="L10" s="31">
        <f>+F10*1.1%</f>
        <v>330.00000000000006</v>
      </c>
      <c r="M10" s="31">
        <f>+F10*3.04%</f>
        <v>912</v>
      </c>
      <c r="N10" s="31">
        <f>+F10*7.09%</f>
        <v>2127</v>
      </c>
      <c r="O10" s="31"/>
      <c r="P10" s="31"/>
      <c r="Q10" s="31"/>
      <c r="R10" s="31">
        <v>0</v>
      </c>
      <c r="S10" s="31">
        <f t="shared" si="0"/>
        <v>6360</v>
      </c>
      <c r="T10" s="31">
        <f t="shared" si="1"/>
        <v>1773</v>
      </c>
      <c r="U10" s="31">
        <f t="shared" si="2"/>
        <v>4587</v>
      </c>
      <c r="V10" s="130">
        <f t="shared" ref="V10:V42" si="3">+F10-T10-G10-H10-R10-I10-Q10-P10</f>
        <v>28102</v>
      </c>
      <c r="W10" s="124">
        <v>111</v>
      </c>
      <c r="X10" s="1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250" s="17" customFormat="1" ht="52.5" customHeight="1">
      <c r="A11" s="122">
        <f t="shared" ref="A11:A42" si="4">A10+1</f>
        <v>3</v>
      </c>
      <c r="B11" s="129" t="s">
        <v>210</v>
      </c>
      <c r="C11" s="27" t="s">
        <v>211</v>
      </c>
      <c r="D11" s="26" t="s">
        <v>212</v>
      </c>
      <c r="E11" s="27" t="s">
        <v>40</v>
      </c>
      <c r="F11" s="29">
        <v>78000</v>
      </c>
      <c r="G11" s="29">
        <v>6603.89</v>
      </c>
      <c r="H11" s="31">
        <v>25</v>
      </c>
      <c r="I11" s="31">
        <v>100</v>
      </c>
      <c r="J11" s="31">
        <f t="shared" ref="J11:J18" si="5">+F11*2.87%</f>
        <v>2238.6</v>
      </c>
      <c r="K11" s="31">
        <f t="shared" ref="K11:K18" si="6">+F11*7.1%</f>
        <v>5537.9999999999991</v>
      </c>
      <c r="L11" s="31">
        <f>65050*1.1%</f>
        <v>715.55000000000007</v>
      </c>
      <c r="M11" s="31">
        <f t="shared" ref="M11:M18" si="7">+F11*3.04%</f>
        <v>2371.1999999999998</v>
      </c>
      <c r="N11" s="31">
        <f t="shared" ref="N11:N18" si="8">+F11*7.09%</f>
        <v>5530.2000000000007</v>
      </c>
      <c r="O11" s="31"/>
      <c r="P11" s="31"/>
      <c r="Q11" s="31"/>
      <c r="R11" s="31">
        <v>1350.12</v>
      </c>
      <c r="S11" s="31">
        <f t="shared" si="0"/>
        <v>17743.669999999998</v>
      </c>
      <c r="T11" s="31">
        <f t="shared" si="1"/>
        <v>4609.7999999999993</v>
      </c>
      <c r="U11" s="31">
        <f t="shared" si="2"/>
        <v>11783.75</v>
      </c>
      <c r="V11" s="130">
        <f t="shared" si="3"/>
        <v>65311.189999999995</v>
      </c>
      <c r="W11" s="124">
        <v>111</v>
      </c>
      <c r="X11" s="1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250" s="17" customFormat="1" ht="52.5" customHeight="1">
      <c r="A12" s="122">
        <f t="shared" si="4"/>
        <v>4</v>
      </c>
      <c r="B12" s="129" t="s">
        <v>213</v>
      </c>
      <c r="C12" s="27" t="s">
        <v>211</v>
      </c>
      <c r="D12" s="26" t="s">
        <v>214</v>
      </c>
      <c r="E12" s="27" t="s">
        <v>40</v>
      </c>
      <c r="F12" s="29">
        <v>39825.440000000002</v>
      </c>
      <c r="G12" s="29">
        <v>418.01</v>
      </c>
      <c r="H12" s="31">
        <v>25</v>
      </c>
      <c r="I12" s="31">
        <v>100</v>
      </c>
      <c r="J12" s="31">
        <f t="shared" si="5"/>
        <v>1142.9901280000001</v>
      </c>
      <c r="K12" s="31">
        <f t="shared" si="6"/>
        <v>2827.6062400000001</v>
      </c>
      <c r="L12" s="31">
        <f>+F12*1.1%</f>
        <v>438.07984000000005</v>
      </c>
      <c r="M12" s="31">
        <f t="shared" si="7"/>
        <v>1210.6933760000002</v>
      </c>
      <c r="N12" s="31">
        <f t="shared" si="8"/>
        <v>2823.6236960000006</v>
      </c>
      <c r="O12" s="31"/>
      <c r="P12" s="31"/>
      <c r="Q12" s="31">
        <v>1000</v>
      </c>
      <c r="R12" s="31">
        <v>0</v>
      </c>
      <c r="S12" s="31">
        <f t="shared" si="0"/>
        <v>9442.9932800000024</v>
      </c>
      <c r="T12" s="31">
        <f t="shared" si="1"/>
        <v>2353.6835040000005</v>
      </c>
      <c r="U12" s="31">
        <f t="shared" si="2"/>
        <v>6089.3097760000001</v>
      </c>
      <c r="V12" s="130">
        <f t="shared" si="3"/>
        <v>35928.746496</v>
      </c>
      <c r="W12" s="124">
        <v>111</v>
      </c>
      <c r="X12" s="1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250" s="17" customFormat="1" ht="52.5" customHeight="1">
      <c r="A13" s="122">
        <f t="shared" si="4"/>
        <v>5</v>
      </c>
      <c r="B13" s="129" t="s">
        <v>215</v>
      </c>
      <c r="C13" s="27" t="s">
        <v>211</v>
      </c>
      <c r="D13" s="26" t="s">
        <v>67</v>
      </c>
      <c r="E13" s="27" t="s">
        <v>40</v>
      </c>
      <c r="F13" s="29">
        <v>42000</v>
      </c>
      <c r="G13" s="29">
        <v>522.4</v>
      </c>
      <c r="H13" s="31">
        <v>25</v>
      </c>
      <c r="I13" s="31">
        <v>100</v>
      </c>
      <c r="J13" s="31">
        <f t="shared" si="5"/>
        <v>1205.4000000000001</v>
      </c>
      <c r="K13" s="31">
        <f t="shared" si="6"/>
        <v>2981.9999999999995</v>
      </c>
      <c r="L13" s="31">
        <f>+F13*1.1%</f>
        <v>462.00000000000006</v>
      </c>
      <c r="M13" s="31">
        <f t="shared" si="7"/>
        <v>1276.8</v>
      </c>
      <c r="N13" s="31">
        <f t="shared" si="8"/>
        <v>2977.8</v>
      </c>
      <c r="O13" s="31"/>
      <c r="P13" s="31"/>
      <c r="Q13" s="31">
        <v>300</v>
      </c>
      <c r="R13" s="31">
        <v>1350.12</v>
      </c>
      <c r="S13" s="31">
        <f t="shared" si="0"/>
        <v>10554.119999999999</v>
      </c>
      <c r="T13" s="31">
        <f t="shared" si="1"/>
        <v>2482.1999999999998</v>
      </c>
      <c r="U13" s="31">
        <f t="shared" si="2"/>
        <v>6421.7999999999993</v>
      </c>
      <c r="V13" s="130">
        <f t="shared" si="3"/>
        <v>37220.28</v>
      </c>
      <c r="W13" s="124">
        <v>111</v>
      </c>
      <c r="X13" s="1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250" s="17" customFormat="1" ht="52.5" customHeight="1">
      <c r="A14" s="122">
        <f t="shared" si="4"/>
        <v>6</v>
      </c>
      <c r="B14" s="129" t="s">
        <v>216</v>
      </c>
      <c r="C14" s="27" t="s">
        <v>211</v>
      </c>
      <c r="D14" s="26" t="s">
        <v>217</v>
      </c>
      <c r="E14" s="27" t="s">
        <v>40</v>
      </c>
      <c r="F14" s="29">
        <v>54264.15</v>
      </c>
      <c r="G14" s="29">
        <v>2455.8200000000002</v>
      </c>
      <c r="H14" s="31">
        <v>25</v>
      </c>
      <c r="I14" s="31">
        <v>100</v>
      </c>
      <c r="J14" s="31">
        <f t="shared" si="5"/>
        <v>1557.3811049999999</v>
      </c>
      <c r="K14" s="31">
        <f t="shared" si="6"/>
        <v>3852.7546499999999</v>
      </c>
      <c r="L14" s="31">
        <f>F14*1.1%</f>
        <v>596.90565000000004</v>
      </c>
      <c r="M14" s="31">
        <f t="shared" si="7"/>
        <v>1649.6301599999999</v>
      </c>
      <c r="N14" s="31">
        <f t="shared" si="8"/>
        <v>3847.3282350000004</v>
      </c>
      <c r="O14" s="31"/>
      <c r="P14" s="31"/>
      <c r="Q14" s="31"/>
      <c r="R14" s="31">
        <v>0</v>
      </c>
      <c r="S14" s="31">
        <f t="shared" si="0"/>
        <v>11503.9998</v>
      </c>
      <c r="T14" s="31">
        <f t="shared" si="1"/>
        <v>3207.0112650000001</v>
      </c>
      <c r="U14" s="31">
        <f t="shared" si="2"/>
        <v>8296.9885350000004</v>
      </c>
      <c r="V14" s="130">
        <f t="shared" si="3"/>
        <v>48476.318735000001</v>
      </c>
      <c r="W14" s="124">
        <v>111</v>
      </c>
      <c r="X14" s="1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250" s="17" customFormat="1" ht="52.5" customHeight="1">
      <c r="A15" s="122">
        <f t="shared" si="4"/>
        <v>7</v>
      </c>
      <c r="B15" s="129" t="s">
        <v>218</v>
      </c>
      <c r="C15" s="27" t="s">
        <v>211</v>
      </c>
      <c r="D15" s="26" t="s">
        <v>219</v>
      </c>
      <c r="E15" s="27" t="s">
        <v>40</v>
      </c>
      <c r="F15" s="29">
        <v>65376.02</v>
      </c>
      <c r="G15" s="29">
        <v>4498.34</v>
      </c>
      <c r="H15" s="31">
        <v>25</v>
      </c>
      <c r="I15" s="31">
        <v>100</v>
      </c>
      <c r="J15" s="31">
        <f t="shared" si="5"/>
        <v>1876.2917739999998</v>
      </c>
      <c r="K15" s="31">
        <f t="shared" si="6"/>
        <v>4641.6974199999995</v>
      </c>
      <c r="L15" s="31">
        <f>65050*1.1%</f>
        <v>715.55000000000007</v>
      </c>
      <c r="M15" s="31">
        <f t="shared" si="7"/>
        <v>1987.4310079999998</v>
      </c>
      <c r="N15" s="31">
        <f t="shared" si="8"/>
        <v>4635.1598180000001</v>
      </c>
      <c r="O15" s="31"/>
      <c r="P15" s="31"/>
      <c r="Q15" s="31"/>
      <c r="R15" s="31"/>
      <c r="S15" s="31">
        <f t="shared" si="0"/>
        <v>13856.130020000001</v>
      </c>
      <c r="T15" s="31">
        <f t="shared" si="1"/>
        <v>3863.7227819999998</v>
      </c>
      <c r="U15" s="31">
        <f t="shared" si="2"/>
        <v>9992.4072379999998</v>
      </c>
      <c r="V15" s="130">
        <f t="shared" si="3"/>
        <v>56888.957217999996</v>
      </c>
      <c r="W15" s="124">
        <v>111</v>
      </c>
      <c r="X15" s="15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250" s="17" customFormat="1" ht="52.5" customHeight="1">
      <c r="A16" s="122">
        <f t="shared" si="4"/>
        <v>8</v>
      </c>
      <c r="B16" s="129" t="s">
        <v>220</v>
      </c>
      <c r="C16" s="27" t="s">
        <v>211</v>
      </c>
      <c r="D16" s="26" t="s">
        <v>221</v>
      </c>
      <c r="E16" s="27" t="s">
        <v>89</v>
      </c>
      <c r="F16" s="29">
        <v>15180</v>
      </c>
      <c r="G16" s="29"/>
      <c r="H16" s="31">
        <v>25</v>
      </c>
      <c r="I16" s="31"/>
      <c r="J16" s="31">
        <f t="shared" si="5"/>
        <v>435.666</v>
      </c>
      <c r="K16" s="31">
        <f t="shared" si="6"/>
        <v>1077.78</v>
      </c>
      <c r="L16" s="31">
        <f t="shared" ref="L16:L22" si="9">+F16*1.1%</f>
        <v>166.98000000000002</v>
      </c>
      <c r="M16" s="31">
        <f t="shared" si="7"/>
        <v>461.47199999999998</v>
      </c>
      <c r="N16" s="31">
        <f t="shared" si="8"/>
        <v>1076.2620000000002</v>
      </c>
      <c r="O16" s="31"/>
      <c r="P16" s="31"/>
      <c r="Q16" s="31"/>
      <c r="R16" s="31"/>
      <c r="S16" s="31">
        <f t="shared" si="0"/>
        <v>3218.1600000000003</v>
      </c>
      <c r="T16" s="31">
        <f t="shared" si="1"/>
        <v>897.13799999999992</v>
      </c>
      <c r="U16" s="31">
        <f t="shared" si="2"/>
        <v>2321.0219999999999</v>
      </c>
      <c r="V16" s="130">
        <f t="shared" si="3"/>
        <v>14257.862000000001</v>
      </c>
      <c r="W16" s="124">
        <v>111</v>
      </c>
      <c r="X16" s="1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7" customFormat="1" ht="52.5" customHeight="1">
      <c r="A17" s="122">
        <f t="shared" si="4"/>
        <v>9</v>
      </c>
      <c r="B17" s="129" t="s">
        <v>222</v>
      </c>
      <c r="C17" s="27" t="s">
        <v>211</v>
      </c>
      <c r="D17" s="26" t="s">
        <v>221</v>
      </c>
      <c r="E17" s="27" t="s">
        <v>89</v>
      </c>
      <c r="F17" s="29">
        <v>19000</v>
      </c>
      <c r="G17" s="29"/>
      <c r="H17" s="31">
        <v>25</v>
      </c>
      <c r="I17" s="31"/>
      <c r="J17" s="31">
        <f t="shared" si="5"/>
        <v>545.29999999999995</v>
      </c>
      <c r="K17" s="31">
        <f t="shared" si="6"/>
        <v>1348.9999999999998</v>
      </c>
      <c r="L17" s="31">
        <f t="shared" si="9"/>
        <v>209.00000000000003</v>
      </c>
      <c r="M17" s="31">
        <f t="shared" si="7"/>
        <v>577.6</v>
      </c>
      <c r="N17" s="31">
        <f t="shared" si="8"/>
        <v>1347.1000000000001</v>
      </c>
      <c r="O17" s="31"/>
      <c r="P17" s="31"/>
      <c r="Q17" s="31"/>
      <c r="R17" s="31">
        <v>0</v>
      </c>
      <c r="S17" s="31">
        <f t="shared" si="0"/>
        <v>4028</v>
      </c>
      <c r="T17" s="31">
        <f t="shared" si="1"/>
        <v>1122.9000000000001</v>
      </c>
      <c r="U17" s="31">
        <f t="shared" si="2"/>
        <v>2905.1</v>
      </c>
      <c r="V17" s="130">
        <f t="shared" si="3"/>
        <v>17852.099999999999</v>
      </c>
      <c r="W17" s="124">
        <v>111</v>
      </c>
      <c r="X17" s="1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7" customFormat="1" ht="52.5" customHeight="1">
      <c r="A18" s="122">
        <f t="shared" si="4"/>
        <v>10</v>
      </c>
      <c r="B18" s="129" t="s">
        <v>223</v>
      </c>
      <c r="C18" s="27" t="s">
        <v>211</v>
      </c>
      <c r="D18" s="26" t="s">
        <v>224</v>
      </c>
      <c r="E18" s="27" t="s">
        <v>89</v>
      </c>
      <c r="F18" s="29">
        <v>35000</v>
      </c>
      <c r="G18" s="29"/>
      <c r="H18" s="31">
        <v>25</v>
      </c>
      <c r="I18" s="31">
        <v>100</v>
      </c>
      <c r="J18" s="31">
        <f t="shared" si="5"/>
        <v>1004.5</v>
      </c>
      <c r="K18" s="31">
        <f t="shared" si="6"/>
        <v>2485</v>
      </c>
      <c r="L18" s="31">
        <f t="shared" si="9"/>
        <v>385.00000000000006</v>
      </c>
      <c r="M18" s="31">
        <f t="shared" si="7"/>
        <v>1064</v>
      </c>
      <c r="N18" s="31">
        <f t="shared" si="8"/>
        <v>2481.5</v>
      </c>
      <c r="O18" s="31"/>
      <c r="P18" s="31"/>
      <c r="Q18" s="31">
        <v>600</v>
      </c>
      <c r="R18" s="31">
        <v>0</v>
      </c>
      <c r="S18" s="31">
        <f t="shared" si="0"/>
        <v>8020</v>
      </c>
      <c r="T18" s="31">
        <f t="shared" si="1"/>
        <v>2068.5</v>
      </c>
      <c r="U18" s="31">
        <f t="shared" si="2"/>
        <v>5351.5</v>
      </c>
      <c r="V18" s="130">
        <f t="shared" si="3"/>
        <v>32206.5</v>
      </c>
      <c r="W18" s="124">
        <v>111</v>
      </c>
      <c r="X18" s="1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16" customFormat="1" ht="52.5" customHeight="1">
      <c r="A19" s="122">
        <f t="shared" si="4"/>
        <v>11</v>
      </c>
      <c r="B19" s="131" t="s">
        <v>225</v>
      </c>
      <c r="C19" s="107" t="s">
        <v>211</v>
      </c>
      <c r="D19" s="106" t="s">
        <v>226</v>
      </c>
      <c r="E19" s="107" t="s">
        <v>227</v>
      </c>
      <c r="F19" s="108">
        <v>30000</v>
      </c>
      <c r="G19" s="108"/>
      <c r="H19" s="109">
        <v>25</v>
      </c>
      <c r="I19" s="109">
        <v>100</v>
      </c>
      <c r="J19" s="109">
        <f>+F19*2.87%</f>
        <v>861</v>
      </c>
      <c r="K19" s="109">
        <f>+F19*7.1%</f>
        <v>2130</v>
      </c>
      <c r="L19" s="109">
        <f t="shared" si="9"/>
        <v>330.00000000000006</v>
      </c>
      <c r="M19" s="109">
        <f>+F19*3.04%</f>
        <v>912</v>
      </c>
      <c r="N19" s="109">
        <f>+F19*7.09%</f>
        <v>2127</v>
      </c>
      <c r="O19" s="109"/>
      <c r="P19" s="109"/>
      <c r="Q19" s="109"/>
      <c r="R19" s="109">
        <v>0</v>
      </c>
      <c r="S19" s="109">
        <f t="shared" si="0"/>
        <v>6360</v>
      </c>
      <c r="T19" s="109">
        <f t="shared" si="1"/>
        <v>1773</v>
      </c>
      <c r="U19" s="109">
        <f t="shared" si="2"/>
        <v>4587</v>
      </c>
      <c r="V19" s="130">
        <f t="shared" si="3"/>
        <v>28102</v>
      </c>
      <c r="W19" s="125">
        <v>111</v>
      </c>
      <c r="X19" s="114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</row>
    <row r="20" spans="1:53" s="116" customFormat="1" ht="52.5" customHeight="1">
      <c r="A20" s="122">
        <f t="shared" si="4"/>
        <v>12</v>
      </c>
      <c r="B20" s="131" t="s">
        <v>228</v>
      </c>
      <c r="C20" s="107" t="s">
        <v>211</v>
      </c>
      <c r="D20" s="106" t="s">
        <v>226</v>
      </c>
      <c r="E20" s="107" t="s">
        <v>227</v>
      </c>
      <c r="F20" s="108">
        <v>35000</v>
      </c>
      <c r="G20" s="108"/>
      <c r="H20" s="109">
        <v>25</v>
      </c>
      <c r="I20" s="109"/>
      <c r="J20" s="109">
        <f>+F20*2.87%</f>
        <v>1004.5</v>
      </c>
      <c r="K20" s="109">
        <f>+F20*7.1%</f>
        <v>2485</v>
      </c>
      <c r="L20" s="109">
        <f>+F20*1.1%</f>
        <v>385.00000000000006</v>
      </c>
      <c r="M20" s="109">
        <f>+F20*3.04%</f>
        <v>1064</v>
      </c>
      <c r="N20" s="109">
        <f>+F20*7.09%</f>
        <v>2481.5</v>
      </c>
      <c r="O20" s="109"/>
      <c r="P20" s="109"/>
      <c r="Q20" s="109"/>
      <c r="R20" s="109">
        <v>0</v>
      </c>
      <c r="S20" s="109">
        <f>SUM(J20:R20)</f>
        <v>7420</v>
      </c>
      <c r="T20" s="109">
        <f>+J20+M20</f>
        <v>2068.5</v>
      </c>
      <c r="U20" s="109">
        <f>+K20+L20+N20</f>
        <v>5351.5</v>
      </c>
      <c r="V20" s="130">
        <f>+F20-T20-G20-H20-R20-I20-Q20-P20</f>
        <v>32906.5</v>
      </c>
      <c r="W20" s="125">
        <v>111</v>
      </c>
      <c r="X20" s="114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</row>
    <row r="21" spans="1:53" s="116" customFormat="1" ht="52.5" customHeight="1">
      <c r="A21" s="122">
        <f t="shared" si="4"/>
        <v>13</v>
      </c>
      <c r="B21" s="131" t="s">
        <v>229</v>
      </c>
      <c r="C21" s="107" t="s">
        <v>211</v>
      </c>
      <c r="D21" s="106" t="s">
        <v>221</v>
      </c>
      <c r="E21" s="107" t="s">
        <v>227</v>
      </c>
      <c r="F21" s="108">
        <v>18000</v>
      </c>
      <c r="G21" s="108"/>
      <c r="H21" s="109">
        <v>25</v>
      </c>
      <c r="I21" s="109">
        <v>100</v>
      </c>
      <c r="J21" s="109">
        <f>+F21*2.87%</f>
        <v>516.6</v>
      </c>
      <c r="K21" s="109">
        <f>+F21*7.1%</f>
        <v>1277.9999999999998</v>
      </c>
      <c r="L21" s="109">
        <f t="shared" si="9"/>
        <v>198.00000000000003</v>
      </c>
      <c r="M21" s="109">
        <f>+F21*3.04%</f>
        <v>547.20000000000005</v>
      </c>
      <c r="N21" s="109">
        <f>+F21*7.09%</f>
        <v>1276.2</v>
      </c>
      <c r="O21" s="109"/>
      <c r="P21" s="109"/>
      <c r="Q21" s="109"/>
      <c r="R21" s="109">
        <v>0</v>
      </c>
      <c r="S21" s="109">
        <f t="shared" si="0"/>
        <v>3816</v>
      </c>
      <c r="T21" s="109">
        <f t="shared" si="1"/>
        <v>1063.8000000000002</v>
      </c>
      <c r="U21" s="109">
        <f t="shared" si="2"/>
        <v>2752.2</v>
      </c>
      <c r="V21" s="130">
        <f t="shared" si="3"/>
        <v>16811.2</v>
      </c>
      <c r="W21" s="125">
        <v>111</v>
      </c>
      <c r="X21" s="114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</row>
    <row r="22" spans="1:53" s="116" customFormat="1" ht="52.5" customHeight="1">
      <c r="A22" s="122">
        <f t="shared" si="4"/>
        <v>14</v>
      </c>
      <c r="B22" s="131" t="s">
        <v>230</v>
      </c>
      <c r="C22" s="107" t="s">
        <v>211</v>
      </c>
      <c r="D22" s="106" t="s">
        <v>221</v>
      </c>
      <c r="E22" s="107" t="s">
        <v>227</v>
      </c>
      <c r="F22" s="108">
        <v>22000</v>
      </c>
      <c r="G22" s="108"/>
      <c r="H22" s="109">
        <v>25</v>
      </c>
      <c r="I22" s="109">
        <v>100</v>
      </c>
      <c r="J22" s="109">
        <f>+F22*2.87%</f>
        <v>631.4</v>
      </c>
      <c r="K22" s="109">
        <f>+F22*7.1%</f>
        <v>1561.9999999999998</v>
      </c>
      <c r="L22" s="109">
        <f t="shared" si="9"/>
        <v>242.00000000000003</v>
      </c>
      <c r="M22" s="109">
        <f>+F22*3.04%</f>
        <v>668.8</v>
      </c>
      <c r="N22" s="109">
        <f>+F22*7.09%</f>
        <v>1559.8000000000002</v>
      </c>
      <c r="O22" s="109"/>
      <c r="P22" s="109"/>
      <c r="Q22" s="109"/>
      <c r="R22" s="109">
        <v>0</v>
      </c>
      <c r="S22" s="109">
        <f t="shared" si="0"/>
        <v>4664</v>
      </c>
      <c r="T22" s="109">
        <f t="shared" si="1"/>
        <v>1300.1999999999998</v>
      </c>
      <c r="U22" s="109">
        <f t="shared" si="2"/>
        <v>3363.8</v>
      </c>
      <c r="V22" s="130">
        <f t="shared" si="3"/>
        <v>20574.8</v>
      </c>
      <c r="W22" s="125">
        <v>111</v>
      </c>
      <c r="X22" s="114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</row>
    <row r="23" spans="1:53" s="116" customFormat="1" ht="52.5" customHeight="1">
      <c r="A23" s="122">
        <f t="shared" si="4"/>
        <v>15</v>
      </c>
      <c r="B23" s="131" t="s">
        <v>231</v>
      </c>
      <c r="C23" s="107" t="s">
        <v>211</v>
      </c>
      <c r="D23" s="106" t="s">
        <v>221</v>
      </c>
      <c r="E23" s="107" t="s">
        <v>227</v>
      </c>
      <c r="F23" s="108">
        <v>22000</v>
      </c>
      <c r="G23" s="108"/>
      <c r="H23" s="109">
        <v>25</v>
      </c>
      <c r="I23" s="109"/>
      <c r="J23" s="109">
        <f>+F23*2.87%</f>
        <v>631.4</v>
      </c>
      <c r="K23" s="109">
        <f>+F23*7.1%</f>
        <v>1561.9999999999998</v>
      </c>
      <c r="L23" s="109">
        <f>+F23*1.1%</f>
        <v>242.00000000000003</v>
      </c>
      <c r="M23" s="109">
        <f>+F23*3.04%</f>
        <v>668.8</v>
      </c>
      <c r="N23" s="109">
        <f>+F23*7.09%</f>
        <v>1559.8000000000002</v>
      </c>
      <c r="O23" s="109"/>
      <c r="P23" s="109"/>
      <c r="Q23" s="109"/>
      <c r="R23" s="109">
        <v>0</v>
      </c>
      <c r="S23" s="109">
        <f>SUM(J23:R23)</f>
        <v>4664</v>
      </c>
      <c r="T23" s="109">
        <f>+J23+M23</f>
        <v>1300.1999999999998</v>
      </c>
      <c r="U23" s="109">
        <f>+K23+L23+N23</f>
        <v>3363.8</v>
      </c>
      <c r="V23" s="130">
        <f>+F23-T23-G23-H23-R23-I23-Q23-P23</f>
        <v>20674.8</v>
      </c>
      <c r="W23" s="125">
        <v>111</v>
      </c>
      <c r="X23" s="114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</row>
    <row r="24" spans="1:53" s="116" customFormat="1" ht="52.5" customHeight="1">
      <c r="A24" s="122">
        <f t="shared" si="4"/>
        <v>16</v>
      </c>
      <c r="B24" s="131" t="s">
        <v>232</v>
      </c>
      <c r="C24" s="107" t="s">
        <v>211</v>
      </c>
      <c r="D24" s="106" t="s">
        <v>233</v>
      </c>
      <c r="E24" s="107" t="s">
        <v>227</v>
      </c>
      <c r="F24" s="108">
        <v>14000</v>
      </c>
      <c r="G24" s="108"/>
      <c r="H24" s="109">
        <v>25</v>
      </c>
      <c r="I24" s="109"/>
      <c r="J24" s="109">
        <f t="shared" ref="J24:J30" si="10">+F24*2.87%</f>
        <v>401.8</v>
      </c>
      <c r="K24" s="109">
        <f t="shared" ref="K24:K30" si="11">+F24*7.1%</f>
        <v>993.99999999999989</v>
      </c>
      <c r="L24" s="109">
        <f t="shared" ref="L24:L30" si="12">+F24*1.1%</f>
        <v>154.00000000000003</v>
      </c>
      <c r="M24" s="109">
        <f t="shared" ref="M24:M30" si="13">+F24*3.04%</f>
        <v>425.6</v>
      </c>
      <c r="N24" s="109">
        <f t="shared" ref="N24:N30" si="14">+F24*7.09%</f>
        <v>992.6</v>
      </c>
      <c r="O24" s="109"/>
      <c r="P24" s="109"/>
      <c r="Q24" s="109"/>
      <c r="R24" s="109">
        <v>0</v>
      </c>
      <c r="S24" s="109">
        <f t="shared" ref="S24:S30" si="15">SUM(J24:R24)</f>
        <v>2968</v>
      </c>
      <c r="T24" s="109">
        <f t="shared" ref="T24:T30" si="16">+J24+M24</f>
        <v>827.40000000000009</v>
      </c>
      <c r="U24" s="109">
        <f t="shared" ref="U24:U30" si="17">+K24+L24+N24</f>
        <v>2140.6</v>
      </c>
      <c r="V24" s="130">
        <f t="shared" si="3"/>
        <v>13147.6</v>
      </c>
      <c r="W24" s="125">
        <v>111</v>
      </c>
      <c r="X24" s="114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6" customFormat="1" ht="52.5" customHeight="1">
      <c r="A25" s="122">
        <f t="shared" si="4"/>
        <v>17</v>
      </c>
      <c r="B25" s="131" t="s">
        <v>234</v>
      </c>
      <c r="C25" s="107" t="s">
        <v>211</v>
      </c>
      <c r="D25" s="106" t="s">
        <v>233</v>
      </c>
      <c r="E25" s="107" t="s">
        <v>227</v>
      </c>
      <c r="F25" s="108">
        <v>16000</v>
      </c>
      <c r="G25" s="108"/>
      <c r="H25" s="109">
        <v>25</v>
      </c>
      <c r="I25" s="109"/>
      <c r="J25" s="109">
        <f t="shared" si="10"/>
        <v>459.2</v>
      </c>
      <c r="K25" s="109">
        <f t="shared" si="11"/>
        <v>1136</v>
      </c>
      <c r="L25" s="109">
        <f t="shared" si="12"/>
        <v>176.00000000000003</v>
      </c>
      <c r="M25" s="109">
        <f t="shared" si="13"/>
        <v>486.4</v>
      </c>
      <c r="N25" s="109">
        <f t="shared" si="14"/>
        <v>1134.4000000000001</v>
      </c>
      <c r="O25" s="109"/>
      <c r="P25" s="109"/>
      <c r="Q25" s="109"/>
      <c r="R25" s="109">
        <v>0</v>
      </c>
      <c r="S25" s="109">
        <f t="shared" si="15"/>
        <v>3392</v>
      </c>
      <c r="T25" s="109">
        <f t="shared" si="16"/>
        <v>945.59999999999991</v>
      </c>
      <c r="U25" s="109">
        <f t="shared" si="17"/>
        <v>2446.4</v>
      </c>
      <c r="V25" s="130">
        <f t="shared" si="3"/>
        <v>15029.4</v>
      </c>
      <c r="W25" s="125">
        <v>111</v>
      </c>
      <c r="X25" s="114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</row>
    <row r="26" spans="1:53" s="17" customFormat="1" ht="52.5" customHeight="1">
      <c r="A26" s="122">
        <f t="shared" si="4"/>
        <v>18</v>
      </c>
      <c r="B26" s="129" t="s">
        <v>235</v>
      </c>
      <c r="C26" s="27" t="s">
        <v>211</v>
      </c>
      <c r="D26" s="26" t="s">
        <v>233</v>
      </c>
      <c r="E26" s="27" t="s">
        <v>227</v>
      </c>
      <c r="F26" s="29">
        <v>15180</v>
      </c>
      <c r="G26" s="29"/>
      <c r="H26" s="31">
        <v>25</v>
      </c>
      <c r="I26" s="31"/>
      <c r="J26" s="31">
        <f t="shared" si="10"/>
        <v>435.666</v>
      </c>
      <c r="K26" s="31">
        <f t="shared" si="11"/>
        <v>1077.78</v>
      </c>
      <c r="L26" s="31">
        <f t="shared" si="12"/>
        <v>166.98000000000002</v>
      </c>
      <c r="M26" s="31">
        <f t="shared" si="13"/>
        <v>461.47199999999998</v>
      </c>
      <c r="N26" s="31">
        <f t="shared" si="14"/>
        <v>1076.2620000000002</v>
      </c>
      <c r="O26" s="31"/>
      <c r="P26" s="31"/>
      <c r="Q26" s="31"/>
      <c r="R26" s="31">
        <v>0</v>
      </c>
      <c r="S26" s="31">
        <f t="shared" si="15"/>
        <v>3218.1600000000003</v>
      </c>
      <c r="T26" s="31">
        <f t="shared" si="16"/>
        <v>897.13799999999992</v>
      </c>
      <c r="U26" s="31">
        <f t="shared" si="17"/>
        <v>2321.0219999999999</v>
      </c>
      <c r="V26" s="130">
        <f t="shared" si="3"/>
        <v>14257.862000000001</v>
      </c>
      <c r="W26" s="124">
        <v>111</v>
      </c>
      <c r="X26" s="15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7" customFormat="1" ht="52.5" customHeight="1">
      <c r="A27" s="122">
        <f t="shared" si="4"/>
        <v>19</v>
      </c>
      <c r="B27" s="129" t="s">
        <v>236</v>
      </c>
      <c r="C27" s="27" t="s">
        <v>211</v>
      </c>
      <c r="D27" s="26" t="s">
        <v>233</v>
      </c>
      <c r="E27" s="27" t="s">
        <v>227</v>
      </c>
      <c r="F27" s="29">
        <v>14003.19</v>
      </c>
      <c r="G27" s="29"/>
      <c r="H27" s="31">
        <v>25</v>
      </c>
      <c r="I27" s="31">
        <v>100</v>
      </c>
      <c r="J27" s="31">
        <f t="shared" si="10"/>
        <v>401.89155299999999</v>
      </c>
      <c r="K27" s="31">
        <f t="shared" si="11"/>
        <v>994.2264899999999</v>
      </c>
      <c r="L27" s="31">
        <f t="shared" si="12"/>
        <v>154.03509000000003</v>
      </c>
      <c r="M27" s="31">
        <f t="shared" si="13"/>
        <v>425.69697600000001</v>
      </c>
      <c r="N27" s="31">
        <f t="shared" si="14"/>
        <v>992.82617100000016</v>
      </c>
      <c r="O27" s="31"/>
      <c r="P27" s="31"/>
      <c r="Q27" s="31"/>
      <c r="R27" s="31">
        <v>0</v>
      </c>
      <c r="S27" s="31">
        <f t="shared" si="15"/>
        <v>2968.6762800000001</v>
      </c>
      <c r="T27" s="31">
        <f t="shared" si="16"/>
        <v>827.58852899999999</v>
      </c>
      <c r="U27" s="31">
        <f t="shared" si="17"/>
        <v>2141.087751</v>
      </c>
      <c r="V27" s="130">
        <f t="shared" si="3"/>
        <v>13050.601471</v>
      </c>
      <c r="W27" s="124">
        <v>111</v>
      </c>
      <c r="X27" s="15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7" customFormat="1" ht="52.5" customHeight="1">
      <c r="A28" s="122">
        <f t="shared" si="4"/>
        <v>20</v>
      </c>
      <c r="B28" s="129" t="s">
        <v>237</v>
      </c>
      <c r="C28" s="27" t="s">
        <v>211</v>
      </c>
      <c r="D28" s="26" t="s">
        <v>233</v>
      </c>
      <c r="E28" s="27" t="s">
        <v>227</v>
      </c>
      <c r="F28" s="29">
        <v>14003.19</v>
      </c>
      <c r="G28" s="29"/>
      <c r="H28" s="31">
        <v>25</v>
      </c>
      <c r="I28" s="31">
        <v>100</v>
      </c>
      <c r="J28" s="31">
        <f t="shared" si="10"/>
        <v>401.89155299999999</v>
      </c>
      <c r="K28" s="31">
        <f t="shared" si="11"/>
        <v>994.2264899999999</v>
      </c>
      <c r="L28" s="31">
        <f t="shared" si="12"/>
        <v>154.03509000000003</v>
      </c>
      <c r="M28" s="31">
        <f t="shared" si="13"/>
        <v>425.69697600000001</v>
      </c>
      <c r="N28" s="31">
        <f t="shared" si="14"/>
        <v>992.82617100000016</v>
      </c>
      <c r="O28" s="31"/>
      <c r="P28" s="31"/>
      <c r="Q28" s="31"/>
      <c r="R28" s="31">
        <v>1350.12</v>
      </c>
      <c r="S28" s="31">
        <f t="shared" si="15"/>
        <v>4318.7962800000005</v>
      </c>
      <c r="T28" s="31">
        <f t="shared" si="16"/>
        <v>827.58852899999999</v>
      </c>
      <c r="U28" s="31">
        <f t="shared" si="17"/>
        <v>2141.087751</v>
      </c>
      <c r="V28" s="130">
        <f t="shared" si="3"/>
        <v>11700.481470999999</v>
      </c>
      <c r="W28" s="124">
        <v>111</v>
      </c>
      <c r="X28" s="15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7" customFormat="1" ht="52.5" customHeight="1">
      <c r="A29" s="122">
        <f t="shared" si="4"/>
        <v>21</v>
      </c>
      <c r="B29" s="129" t="s">
        <v>238</v>
      </c>
      <c r="C29" s="27" t="s">
        <v>211</v>
      </c>
      <c r="D29" s="26" t="s">
        <v>233</v>
      </c>
      <c r="E29" s="27" t="s">
        <v>227</v>
      </c>
      <c r="F29" s="29">
        <v>16500</v>
      </c>
      <c r="G29" s="29"/>
      <c r="H29" s="31">
        <v>25</v>
      </c>
      <c r="I29" s="31"/>
      <c r="J29" s="31">
        <f>+F29*2.87%</f>
        <v>473.55</v>
      </c>
      <c r="K29" s="31">
        <f>+F29*7.1%</f>
        <v>1171.5</v>
      </c>
      <c r="L29" s="31">
        <f>+F29*1.1%</f>
        <v>181.50000000000003</v>
      </c>
      <c r="M29" s="31">
        <f>+F29*3.04%</f>
        <v>501.6</v>
      </c>
      <c r="N29" s="31">
        <f>+F29*7.09%</f>
        <v>1169.8500000000001</v>
      </c>
      <c r="O29" s="31"/>
      <c r="P29" s="31"/>
      <c r="Q29" s="31"/>
      <c r="R29" s="31"/>
      <c r="S29" s="31">
        <f>SUM(J29:R29)</f>
        <v>3498</v>
      </c>
      <c r="T29" s="31">
        <f>+J29+M29</f>
        <v>975.15000000000009</v>
      </c>
      <c r="U29" s="31">
        <f>+K29+L29+N29</f>
        <v>2522.8500000000004</v>
      </c>
      <c r="V29" s="130">
        <f>+F29-T29-G29-H29-R29-I29-Q29-P29</f>
        <v>15499.85</v>
      </c>
      <c r="W29" s="124">
        <v>111</v>
      </c>
      <c r="X29" s="15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16" customFormat="1" ht="52.5" customHeight="1">
      <c r="A30" s="122">
        <f t="shared" si="4"/>
        <v>22</v>
      </c>
      <c r="B30" s="131" t="s">
        <v>239</v>
      </c>
      <c r="C30" s="107" t="s">
        <v>211</v>
      </c>
      <c r="D30" s="106" t="s">
        <v>240</v>
      </c>
      <c r="E30" s="107" t="s">
        <v>227</v>
      </c>
      <c r="F30" s="108">
        <v>35000</v>
      </c>
      <c r="G30" s="108"/>
      <c r="H30" s="109">
        <v>25</v>
      </c>
      <c r="I30" s="109"/>
      <c r="J30" s="109">
        <f t="shared" si="10"/>
        <v>1004.5</v>
      </c>
      <c r="K30" s="109">
        <f t="shared" si="11"/>
        <v>2485</v>
      </c>
      <c r="L30" s="109">
        <f t="shared" si="12"/>
        <v>385.00000000000006</v>
      </c>
      <c r="M30" s="109">
        <f t="shared" si="13"/>
        <v>1064</v>
      </c>
      <c r="N30" s="109">
        <f t="shared" si="14"/>
        <v>2481.5</v>
      </c>
      <c r="O30" s="109"/>
      <c r="P30" s="109"/>
      <c r="Q30" s="109"/>
      <c r="R30" s="109"/>
      <c r="S30" s="109">
        <f t="shared" si="15"/>
        <v>7420</v>
      </c>
      <c r="T30" s="109">
        <f t="shared" si="16"/>
        <v>2068.5</v>
      </c>
      <c r="U30" s="109">
        <f t="shared" si="17"/>
        <v>5351.5</v>
      </c>
      <c r="V30" s="130">
        <f t="shared" si="3"/>
        <v>32906.5</v>
      </c>
      <c r="W30" s="125">
        <v>111</v>
      </c>
      <c r="X30" s="114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</row>
    <row r="31" spans="1:53" s="17" customFormat="1" ht="45">
      <c r="A31" s="122">
        <f t="shared" si="4"/>
        <v>23</v>
      </c>
      <c r="B31" s="129" t="s">
        <v>241</v>
      </c>
      <c r="C31" s="27" t="s">
        <v>242</v>
      </c>
      <c r="D31" s="26" t="s">
        <v>243</v>
      </c>
      <c r="E31" s="27" t="s">
        <v>40</v>
      </c>
      <c r="F31" s="29">
        <v>120000</v>
      </c>
      <c r="G31" s="29">
        <v>16809.87</v>
      </c>
      <c r="H31" s="31">
        <v>25</v>
      </c>
      <c r="I31" s="31">
        <v>100</v>
      </c>
      <c r="J31" s="31">
        <f>+F31*2.87%</f>
        <v>3444</v>
      </c>
      <c r="K31" s="31">
        <f>+F31*7.1%</f>
        <v>8520</v>
      </c>
      <c r="L31" s="31">
        <f>65050*1.1%</f>
        <v>715.55000000000007</v>
      </c>
      <c r="M31" s="31">
        <f>+F31*3.04%</f>
        <v>3648</v>
      </c>
      <c r="N31" s="31">
        <f>+F31*7.09%</f>
        <v>8508</v>
      </c>
      <c r="O31" s="31"/>
      <c r="P31" s="31"/>
      <c r="Q31" s="31"/>
      <c r="R31" s="31">
        <v>0</v>
      </c>
      <c r="S31" s="31">
        <f t="shared" si="0"/>
        <v>24835.55</v>
      </c>
      <c r="T31" s="31">
        <f t="shared" si="1"/>
        <v>7092</v>
      </c>
      <c r="U31" s="31">
        <f t="shared" si="2"/>
        <v>17743.55</v>
      </c>
      <c r="V31" s="130">
        <f t="shared" si="3"/>
        <v>95973.13</v>
      </c>
      <c r="W31" s="124">
        <v>111</v>
      </c>
      <c r="X31" s="15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17" customFormat="1" ht="45">
      <c r="A32" s="122">
        <f t="shared" si="4"/>
        <v>24</v>
      </c>
      <c r="B32" s="129" t="s">
        <v>244</v>
      </c>
      <c r="C32" s="27" t="s">
        <v>242</v>
      </c>
      <c r="D32" s="26" t="s">
        <v>67</v>
      </c>
      <c r="E32" s="27" t="s">
        <v>40</v>
      </c>
      <c r="F32" s="29">
        <v>45000</v>
      </c>
      <c r="G32" s="29">
        <v>1148.33</v>
      </c>
      <c r="H32" s="31">
        <v>25</v>
      </c>
      <c r="I32" s="31">
        <v>100</v>
      </c>
      <c r="J32" s="31">
        <f>+F32*2.87%</f>
        <v>1291.5</v>
      </c>
      <c r="K32" s="31">
        <f>+F32*7.1%</f>
        <v>3194.9999999999995</v>
      </c>
      <c r="L32" s="31">
        <f>+F32*1.1%</f>
        <v>495.00000000000006</v>
      </c>
      <c r="M32" s="31">
        <f>+F32*3.04%</f>
        <v>1368</v>
      </c>
      <c r="N32" s="31">
        <f>+F32*7.09%</f>
        <v>3190.5</v>
      </c>
      <c r="O32" s="31"/>
      <c r="P32" s="31"/>
      <c r="Q32" s="31"/>
      <c r="R32" s="31">
        <v>0</v>
      </c>
      <c r="S32" s="31">
        <f t="shared" si="0"/>
        <v>9540</v>
      </c>
      <c r="T32" s="31">
        <f t="shared" si="1"/>
        <v>2659.5</v>
      </c>
      <c r="U32" s="31">
        <f t="shared" si="2"/>
        <v>6880.5</v>
      </c>
      <c r="V32" s="130">
        <f t="shared" si="3"/>
        <v>41067.17</v>
      </c>
      <c r="W32" s="124">
        <v>111</v>
      </c>
      <c r="X32" s="15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s="136" customFormat="1" ht="45">
      <c r="A33" s="122">
        <f t="shared" si="4"/>
        <v>25</v>
      </c>
      <c r="B33" s="129" t="s">
        <v>245</v>
      </c>
      <c r="C33" s="27" t="s">
        <v>242</v>
      </c>
      <c r="D33" s="26" t="s">
        <v>246</v>
      </c>
      <c r="E33" s="27" t="s">
        <v>40</v>
      </c>
      <c r="F33" s="29">
        <v>85000</v>
      </c>
      <c r="G33" s="29">
        <v>8239.4599999999991</v>
      </c>
      <c r="H33" s="31">
        <v>25</v>
      </c>
      <c r="I33" s="31">
        <v>100</v>
      </c>
      <c r="J33" s="31">
        <f>+F33*2.87%</f>
        <v>2439.5</v>
      </c>
      <c r="K33" s="31">
        <f>+F33*7.1%</f>
        <v>6034.9999999999991</v>
      </c>
      <c r="L33" s="31">
        <f t="shared" ref="L33:L39" si="18">65050*1.1%</f>
        <v>715.55000000000007</v>
      </c>
      <c r="M33" s="31">
        <f>+F33*3.04%</f>
        <v>2584</v>
      </c>
      <c r="N33" s="31">
        <f>+F33*7.09%</f>
        <v>6026.5</v>
      </c>
      <c r="O33" s="31"/>
      <c r="P33" s="31">
        <v>1374.81</v>
      </c>
      <c r="Q33" s="31"/>
      <c r="R33" s="31">
        <v>1350.12</v>
      </c>
      <c r="S33" s="31">
        <f>SUM(J33:R33)</f>
        <v>20525.48</v>
      </c>
      <c r="T33" s="31">
        <f>+J33+M33</f>
        <v>5023.5</v>
      </c>
      <c r="U33" s="31">
        <f>+K33+L33+N33</f>
        <v>12777.05</v>
      </c>
      <c r="V33" s="130">
        <f t="shared" si="3"/>
        <v>68887.110000000015</v>
      </c>
      <c r="W33" s="124">
        <v>111</v>
      </c>
      <c r="X33" s="134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1:53" s="17" customFormat="1" ht="48" customHeight="1">
      <c r="A34" s="122">
        <f t="shared" si="4"/>
        <v>26</v>
      </c>
      <c r="B34" s="129" t="s">
        <v>247</v>
      </c>
      <c r="C34" s="27" t="s">
        <v>248</v>
      </c>
      <c r="D34" s="26" t="s">
        <v>249</v>
      </c>
      <c r="E34" s="27" t="s">
        <v>40</v>
      </c>
      <c r="F34" s="29">
        <v>152000</v>
      </c>
      <c r="G34" s="29">
        <v>24337.07</v>
      </c>
      <c r="H34" s="31">
        <v>25</v>
      </c>
      <c r="I34" s="31">
        <v>100</v>
      </c>
      <c r="J34" s="31">
        <f t="shared" ref="J34:J43" si="19">+F34*2.87%</f>
        <v>4362.3999999999996</v>
      </c>
      <c r="K34" s="31">
        <f t="shared" ref="K34:K43" si="20">+F34*7.1%</f>
        <v>10791.999999999998</v>
      </c>
      <c r="L34" s="31">
        <f t="shared" si="18"/>
        <v>715.55000000000007</v>
      </c>
      <c r="M34" s="31">
        <f>F34*3.04%</f>
        <v>4620.8</v>
      </c>
      <c r="N34" s="31">
        <f>F34*7.09%</f>
        <v>10776.800000000001</v>
      </c>
      <c r="O34" s="31"/>
      <c r="P34" s="31"/>
      <c r="Q34" s="31"/>
      <c r="R34" s="31">
        <v>0</v>
      </c>
      <c r="S34" s="31">
        <f t="shared" si="0"/>
        <v>31267.549999999996</v>
      </c>
      <c r="T34" s="31">
        <f t="shared" si="1"/>
        <v>8983.2000000000007</v>
      </c>
      <c r="U34" s="31">
        <f t="shared" si="2"/>
        <v>22284.35</v>
      </c>
      <c r="V34" s="130">
        <f t="shared" si="3"/>
        <v>118554.72999999998</v>
      </c>
      <c r="W34" s="124">
        <v>111</v>
      </c>
      <c r="X34" s="15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s="3" customFormat="1" ht="45">
      <c r="A35" s="122">
        <f t="shared" si="4"/>
        <v>27</v>
      </c>
      <c r="B35" s="129" t="s">
        <v>250</v>
      </c>
      <c r="C35" s="27" t="s">
        <v>248</v>
      </c>
      <c r="D35" s="26" t="s">
        <v>251</v>
      </c>
      <c r="E35" s="27" t="s">
        <v>40</v>
      </c>
      <c r="F35" s="29">
        <v>60000</v>
      </c>
      <c r="G35" s="29">
        <v>3486.68</v>
      </c>
      <c r="H35" s="31">
        <v>25</v>
      </c>
      <c r="I35" s="31">
        <v>100</v>
      </c>
      <c r="J35" s="31">
        <f t="shared" si="19"/>
        <v>1722</v>
      </c>
      <c r="K35" s="31">
        <f t="shared" si="20"/>
        <v>4260</v>
      </c>
      <c r="L35" s="31">
        <f>+F35*1.1%</f>
        <v>660.00000000000011</v>
      </c>
      <c r="M35" s="31">
        <f>+F35*3.04%</f>
        <v>1824</v>
      </c>
      <c r="N35" s="31">
        <f>+F35*7.09%</f>
        <v>4254</v>
      </c>
      <c r="O35" s="31"/>
      <c r="P35" s="31"/>
      <c r="Q35" s="31"/>
      <c r="R35" s="31"/>
      <c r="S35" s="31">
        <f t="shared" si="0"/>
        <v>12720</v>
      </c>
      <c r="T35" s="31">
        <f t="shared" si="1"/>
        <v>3546</v>
      </c>
      <c r="U35" s="31">
        <f t="shared" si="2"/>
        <v>9174</v>
      </c>
      <c r="V35" s="130">
        <f t="shared" si="3"/>
        <v>52842.32</v>
      </c>
      <c r="W35" s="124">
        <v>111</v>
      </c>
      <c r="X35" s="6"/>
      <c r="Y35" s="2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53" s="17" customFormat="1" ht="48" customHeight="1">
      <c r="A36" s="122">
        <f t="shared" si="4"/>
        <v>28</v>
      </c>
      <c r="B36" s="129" t="s">
        <v>252</v>
      </c>
      <c r="C36" s="27" t="s">
        <v>248</v>
      </c>
      <c r="D36" s="26" t="s">
        <v>253</v>
      </c>
      <c r="E36" s="27" t="s">
        <v>40</v>
      </c>
      <c r="F36" s="29">
        <v>92000</v>
      </c>
      <c r="G36" s="29">
        <v>10223.57</v>
      </c>
      <c r="H36" s="31">
        <v>25</v>
      </c>
      <c r="I36" s="31">
        <v>100</v>
      </c>
      <c r="J36" s="31">
        <f t="shared" si="19"/>
        <v>2640.4</v>
      </c>
      <c r="K36" s="31">
        <f t="shared" si="20"/>
        <v>6531.9999999999991</v>
      </c>
      <c r="L36" s="31">
        <f t="shared" si="18"/>
        <v>715.55000000000007</v>
      </c>
      <c r="M36" s="31">
        <f t="shared" ref="M36:M43" si="21">+F36*3.04%</f>
        <v>2796.8</v>
      </c>
      <c r="N36" s="31">
        <f t="shared" ref="N36:N43" si="22">+F36*7.09%</f>
        <v>6522.8</v>
      </c>
      <c r="O36" s="31"/>
      <c r="P36" s="31"/>
      <c r="Q36" s="31"/>
      <c r="R36" s="31">
        <v>0</v>
      </c>
      <c r="S36" s="31">
        <f t="shared" si="0"/>
        <v>19207.55</v>
      </c>
      <c r="T36" s="31">
        <f t="shared" si="1"/>
        <v>5437.2000000000007</v>
      </c>
      <c r="U36" s="31">
        <f t="shared" si="2"/>
        <v>13770.349999999999</v>
      </c>
      <c r="V36" s="130">
        <f t="shared" si="3"/>
        <v>76214.23000000001</v>
      </c>
      <c r="W36" s="124">
        <v>111</v>
      </c>
      <c r="X36" s="15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s="17" customFormat="1" ht="48" customHeight="1">
      <c r="A37" s="122">
        <f t="shared" si="4"/>
        <v>29</v>
      </c>
      <c r="B37" s="129" t="s">
        <v>254</v>
      </c>
      <c r="C37" s="27" t="s">
        <v>248</v>
      </c>
      <c r="D37" s="26" t="s">
        <v>253</v>
      </c>
      <c r="E37" s="27" t="s">
        <v>40</v>
      </c>
      <c r="F37" s="29">
        <v>88748.12</v>
      </c>
      <c r="G37" s="29">
        <v>9458.65</v>
      </c>
      <c r="H37" s="31">
        <v>25</v>
      </c>
      <c r="I37" s="31">
        <v>100</v>
      </c>
      <c r="J37" s="31">
        <f t="shared" si="19"/>
        <v>2547.0710439999998</v>
      </c>
      <c r="K37" s="31">
        <f t="shared" si="20"/>
        <v>6301.1165199999987</v>
      </c>
      <c r="L37" s="31">
        <f t="shared" si="18"/>
        <v>715.55000000000007</v>
      </c>
      <c r="M37" s="31">
        <f t="shared" si="21"/>
        <v>2697.9428479999997</v>
      </c>
      <c r="N37" s="31">
        <f t="shared" si="22"/>
        <v>6292.2417080000005</v>
      </c>
      <c r="O37" s="31"/>
      <c r="P37" s="31"/>
      <c r="Q37" s="31"/>
      <c r="R37" s="31">
        <v>0</v>
      </c>
      <c r="S37" s="31">
        <f t="shared" si="0"/>
        <v>18553.922119999999</v>
      </c>
      <c r="T37" s="31">
        <f t="shared" si="1"/>
        <v>5245.013891999999</v>
      </c>
      <c r="U37" s="31">
        <f t="shared" si="2"/>
        <v>13308.908228</v>
      </c>
      <c r="V37" s="130">
        <f t="shared" si="3"/>
        <v>73919.456107999998</v>
      </c>
      <c r="W37" s="124">
        <v>111</v>
      </c>
      <c r="X37" s="15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1:53" s="17" customFormat="1" ht="48" customHeight="1">
      <c r="A38" s="122">
        <f t="shared" si="4"/>
        <v>30</v>
      </c>
      <c r="B38" s="129" t="s">
        <v>255</v>
      </c>
      <c r="C38" s="27" t="s">
        <v>248</v>
      </c>
      <c r="D38" s="26" t="s">
        <v>253</v>
      </c>
      <c r="E38" s="27" t="s">
        <v>40</v>
      </c>
      <c r="F38" s="29">
        <v>88231.31</v>
      </c>
      <c r="G38" s="29">
        <v>9337.08</v>
      </c>
      <c r="H38" s="31">
        <v>25</v>
      </c>
      <c r="I38" s="31">
        <v>100</v>
      </c>
      <c r="J38" s="31">
        <f t="shared" si="19"/>
        <v>2532.238597</v>
      </c>
      <c r="K38" s="31">
        <f t="shared" si="20"/>
        <v>6264.4230099999995</v>
      </c>
      <c r="L38" s="31">
        <f t="shared" si="18"/>
        <v>715.55000000000007</v>
      </c>
      <c r="M38" s="31">
        <f t="shared" si="21"/>
        <v>2682.231824</v>
      </c>
      <c r="N38" s="31">
        <f t="shared" si="22"/>
        <v>6255.5998790000003</v>
      </c>
      <c r="O38" s="31"/>
      <c r="P38" s="31"/>
      <c r="Q38" s="31"/>
      <c r="R38" s="31">
        <v>0</v>
      </c>
      <c r="S38" s="31">
        <f t="shared" si="0"/>
        <v>18450.043310000001</v>
      </c>
      <c r="T38" s="31">
        <f t="shared" si="1"/>
        <v>5214.470421</v>
      </c>
      <c r="U38" s="31">
        <f t="shared" si="2"/>
        <v>13235.572888999999</v>
      </c>
      <c r="V38" s="130">
        <f t="shared" si="3"/>
        <v>73554.75957899999</v>
      </c>
      <c r="W38" s="124">
        <v>111</v>
      </c>
      <c r="X38" s="15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1:53" s="17" customFormat="1" ht="48" customHeight="1">
      <c r="A39" s="122">
        <f t="shared" si="4"/>
        <v>31</v>
      </c>
      <c r="B39" s="129" t="s">
        <v>256</v>
      </c>
      <c r="C39" s="27" t="s">
        <v>248</v>
      </c>
      <c r="D39" s="26" t="s">
        <v>257</v>
      </c>
      <c r="E39" s="27" t="s">
        <v>40</v>
      </c>
      <c r="F39" s="29">
        <v>89781.759999999995</v>
      </c>
      <c r="G39" s="29">
        <v>9701.7800000000007</v>
      </c>
      <c r="H39" s="31">
        <v>25</v>
      </c>
      <c r="I39" s="31">
        <v>100</v>
      </c>
      <c r="J39" s="31">
        <f t="shared" si="19"/>
        <v>2576.7365119999999</v>
      </c>
      <c r="K39" s="31">
        <f t="shared" si="20"/>
        <v>6374.5049599999993</v>
      </c>
      <c r="L39" s="31">
        <f t="shared" si="18"/>
        <v>715.55000000000007</v>
      </c>
      <c r="M39" s="31">
        <f t="shared" si="21"/>
        <v>2729.3655039999999</v>
      </c>
      <c r="N39" s="31">
        <f t="shared" si="22"/>
        <v>6365.5267839999997</v>
      </c>
      <c r="O39" s="31"/>
      <c r="P39" s="31"/>
      <c r="Q39" s="31"/>
      <c r="R39" s="31"/>
      <c r="S39" s="31">
        <f t="shared" si="0"/>
        <v>18761.68376</v>
      </c>
      <c r="T39" s="31">
        <f t="shared" si="1"/>
        <v>5306.1020159999998</v>
      </c>
      <c r="U39" s="31">
        <f t="shared" si="2"/>
        <v>13455.581743999999</v>
      </c>
      <c r="V39" s="130">
        <f t="shared" si="3"/>
        <v>74648.877983999992</v>
      </c>
      <c r="W39" s="124">
        <v>111</v>
      </c>
      <c r="X39" s="15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s="17" customFormat="1" ht="48" customHeight="1">
      <c r="A40" s="122">
        <f t="shared" si="4"/>
        <v>32</v>
      </c>
      <c r="B40" s="129" t="s">
        <v>258</v>
      </c>
      <c r="C40" s="27" t="s">
        <v>248</v>
      </c>
      <c r="D40" s="26" t="s">
        <v>39</v>
      </c>
      <c r="E40" s="27" t="s">
        <v>89</v>
      </c>
      <c r="F40" s="29">
        <v>35000</v>
      </c>
      <c r="G40" s="29"/>
      <c r="H40" s="31">
        <v>25</v>
      </c>
      <c r="I40" s="31">
        <v>100</v>
      </c>
      <c r="J40" s="31">
        <f t="shared" si="19"/>
        <v>1004.5</v>
      </c>
      <c r="K40" s="31">
        <f t="shared" si="20"/>
        <v>2485</v>
      </c>
      <c r="L40" s="31">
        <f>+F40*1.1%</f>
        <v>385.00000000000006</v>
      </c>
      <c r="M40" s="31">
        <f t="shared" si="21"/>
        <v>1064</v>
      </c>
      <c r="N40" s="31">
        <f t="shared" si="22"/>
        <v>2481.5</v>
      </c>
      <c r="O40" s="31"/>
      <c r="P40" s="31"/>
      <c r="Q40" s="31">
        <v>300</v>
      </c>
      <c r="R40" s="31"/>
      <c r="S40" s="31">
        <f t="shared" si="0"/>
        <v>7720</v>
      </c>
      <c r="T40" s="31">
        <f t="shared" si="1"/>
        <v>2068.5</v>
      </c>
      <c r="U40" s="31">
        <f t="shared" si="2"/>
        <v>5351.5</v>
      </c>
      <c r="V40" s="130">
        <f t="shared" si="3"/>
        <v>32506.5</v>
      </c>
      <c r="W40" s="124">
        <v>111</v>
      </c>
      <c r="X40" s="15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53" s="116" customFormat="1" ht="48" customHeight="1">
      <c r="A41" s="122">
        <f t="shared" si="4"/>
        <v>33</v>
      </c>
      <c r="B41" s="131" t="s">
        <v>259</v>
      </c>
      <c r="C41" s="107" t="s">
        <v>248</v>
      </c>
      <c r="D41" s="106" t="s">
        <v>260</v>
      </c>
      <c r="E41" s="107" t="s">
        <v>89</v>
      </c>
      <c r="F41" s="108">
        <v>35000</v>
      </c>
      <c r="G41" s="108"/>
      <c r="H41" s="109">
        <v>25</v>
      </c>
      <c r="I41" s="109"/>
      <c r="J41" s="109">
        <f>+F41*2.87%</f>
        <v>1004.5</v>
      </c>
      <c r="K41" s="109">
        <f>+F41*7.1%</f>
        <v>2485</v>
      </c>
      <c r="L41" s="109">
        <f>+F41*1.1%</f>
        <v>385.00000000000006</v>
      </c>
      <c r="M41" s="109">
        <f>+F41*3.04%</f>
        <v>1064</v>
      </c>
      <c r="N41" s="109">
        <f>+F41*7.09%</f>
        <v>2481.5</v>
      </c>
      <c r="O41" s="109"/>
      <c r="P41" s="109"/>
      <c r="Q41" s="109"/>
      <c r="R41" s="109"/>
      <c r="S41" s="109">
        <f>SUM(J41:R41)</f>
        <v>7420</v>
      </c>
      <c r="T41" s="109">
        <f>+J41+M41</f>
        <v>2068.5</v>
      </c>
      <c r="U41" s="109">
        <f>+K41+L41+N41</f>
        <v>5351.5</v>
      </c>
      <c r="V41" s="130">
        <f t="shared" si="3"/>
        <v>32906.5</v>
      </c>
      <c r="W41" s="125">
        <v>111</v>
      </c>
      <c r="X41" s="114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</row>
    <row r="42" spans="1:53" s="116" customFormat="1" ht="48" customHeight="1">
      <c r="A42" s="122">
        <f t="shared" si="4"/>
        <v>34</v>
      </c>
      <c r="B42" s="131" t="s">
        <v>261</v>
      </c>
      <c r="C42" s="107" t="s">
        <v>248</v>
      </c>
      <c r="D42" s="106" t="s">
        <v>39</v>
      </c>
      <c r="E42" s="107" t="s">
        <v>89</v>
      </c>
      <c r="F42" s="108">
        <v>30000</v>
      </c>
      <c r="G42" s="108"/>
      <c r="H42" s="109">
        <v>25</v>
      </c>
      <c r="I42" s="109">
        <v>100</v>
      </c>
      <c r="J42" s="109">
        <f>+F42*2.87%</f>
        <v>861</v>
      </c>
      <c r="K42" s="109">
        <f>+F42*7.1%</f>
        <v>2130</v>
      </c>
      <c r="L42" s="109">
        <f>+F42*1.1%</f>
        <v>330.00000000000006</v>
      </c>
      <c r="M42" s="109">
        <f>+F42*3.04%</f>
        <v>912</v>
      </c>
      <c r="N42" s="109">
        <f>+F42*7.09%</f>
        <v>2127</v>
      </c>
      <c r="O42" s="109"/>
      <c r="P42" s="109"/>
      <c r="Q42" s="109"/>
      <c r="R42" s="109"/>
      <c r="S42" s="109">
        <f>SUM(J42:R42)</f>
        <v>6360</v>
      </c>
      <c r="T42" s="109">
        <f>+J42+M42</f>
        <v>1773</v>
      </c>
      <c r="U42" s="109">
        <f>+K42+L42+N42</f>
        <v>4587</v>
      </c>
      <c r="V42" s="130">
        <f t="shared" si="3"/>
        <v>28102</v>
      </c>
      <c r="W42" s="125">
        <v>111</v>
      </c>
      <c r="X42" s="114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</row>
    <row r="43" spans="1:53" s="17" customFormat="1" ht="48" customHeight="1" thickBot="1">
      <c r="A43" s="122">
        <f>A42+1</f>
        <v>35</v>
      </c>
      <c r="B43" s="132" t="s">
        <v>262</v>
      </c>
      <c r="C43" s="52" t="s">
        <v>248</v>
      </c>
      <c r="D43" s="36" t="s">
        <v>257</v>
      </c>
      <c r="E43" s="52" t="s">
        <v>40</v>
      </c>
      <c r="F43" s="37">
        <v>80000</v>
      </c>
      <c r="G43" s="37">
        <v>7400.87</v>
      </c>
      <c r="H43" s="38">
        <v>25</v>
      </c>
      <c r="I43" s="38">
        <v>100</v>
      </c>
      <c r="J43" s="38">
        <f t="shared" si="19"/>
        <v>2296</v>
      </c>
      <c r="K43" s="38">
        <f t="shared" si="20"/>
        <v>5679.9999999999991</v>
      </c>
      <c r="L43" s="38">
        <f>65050*1.1%</f>
        <v>715.55000000000007</v>
      </c>
      <c r="M43" s="38">
        <f t="shared" si="21"/>
        <v>2432</v>
      </c>
      <c r="N43" s="38">
        <f t="shared" si="22"/>
        <v>5672</v>
      </c>
      <c r="O43" s="38"/>
      <c r="P43" s="38"/>
      <c r="Q43" s="38"/>
      <c r="R43" s="38">
        <v>0</v>
      </c>
      <c r="S43" s="38">
        <f t="shared" si="0"/>
        <v>16795.55</v>
      </c>
      <c r="T43" s="38">
        <f t="shared" si="1"/>
        <v>4728</v>
      </c>
      <c r="U43" s="38">
        <f t="shared" si="2"/>
        <v>12067.55</v>
      </c>
      <c r="V43" s="133">
        <f>+F43-T43-G43-H43-R43-I43-Q43-P43</f>
        <v>67746.13</v>
      </c>
      <c r="W43" s="126">
        <v>111</v>
      </c>
      <c r="X43" s="15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s="17" customFormat="1" ht="18.75" thickBot="1">
      <c r="A44" s="45"/>
      <c r="B44" s="212" t="s">
        <v>183</v>
      </c>
      <c r="C44" s="213"/>
      <c r="D44" s="213"/>
      <c r="E44" s="213"/>
      <c r="F44" s="119">
        <f>SUM(F$9:$F43)</f>
        <v>1677893.18</v>
      </c>
      <c r="G44" s="119">
        <f>SUM(G$9:$G43)</f>
        <v>116044.18999999999</v>
      </c>
      <c r="H44" s="119">
        <f>SUM(H9:H43)</f>
        <v>875</v>
      </c>
      <c r="I44" s="120">
        <f>SUM(I9:I43)</f>
        <v>2500</v>
      </c>
      <c r="J44" s="119">
        <f>SUM(J$9:$J43)</f>
        <v>48155.534266000002</v>
      </c>
      <c r="K44" s="119">
        <f>SUM(K$9:$K43)</f>
        <v>119130.41578</v>
      </c>
      <c r="L44" s="119">
        <f>SUM(L$9:$L43)</f>
        <v>15281.815669999998</v>
      </c>
      <c r="M44" s="119">
        <f>SUM(M$9:$M43)</f>
        <v>51007.952672000007</v>
      </c>
      <c r="N44" s="119">
        <f>SUM(N$9:$N43)</f>
        <v>118962.62646200001</v>
      </c>
      <c r="O44" s="119"/>
      <c r="P44" s="119">
        <f>SUM(P9:P43)</f>
        <v>1374.81</v>
      </c>
      <c r="Q44" s="119">
        <f>SUM(Q9:Q43)</f>
        <v>2700</v>
      </c>
      <c r="R44" s="119">
        <f>SUM(R$9:$R43)</f>
        <v>5400.48</v>
      </c>
      <c r="S44" s="119">
        <f>SUM(S$9:$S43)</f>
        <v>362013.63484999997</v>
      </c>
      <c r="T44" s="119">
        <f>SUM(T$9:$T43)</f>
        <v>99163.486938000016</v>
      </c>
      <c r="U44" s="119">
        <f>SUM(U9:U43)</f>
        <v>253374.85791200001</v>
      </c>
      <c r="V44" s="119">
        <f>SUM(V$9:$V43)</f>
        <v>1449835.213062</v>
      </c>
      <c r="W44" s="46">
        <v>111</v>
      </c>
      <c r="X44" s="15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 s="17" customFormat="1" ht="32.25" customHeight="1" thickBot="1">
      <c r="A45" s="214" t="s">
        <v>263</v>
      </c>
      <c r="B45" s="215"/>
      <c r="C45" s="102">
        <f>'Act. 1 Nomina Fijos'!A98+'Act. 2 Nomina Fijos'!A43</f>
        <v>125</v>
      </c>
      <c r="D45" s="15"/>
      <c r="E45" s="15"/>
      <c r="F45" s="10"/>
      <c r="G45" s="10"/>
      <c r="H45" s="10"/>
      <c r="I45" s="41"/>
      <c r="J45" s="10"/>
      <c r="K45" s="10"/>
      <c r="L45" s="10"/>
      <c r="M45" s="10"/>
      <c r="N45" s="10"/>
      <c r="O45" s="10"/>
      <c r="P45" s="10"/>
      <c r="Q45" s="10"/>
      <c r="R45" s="10"/>
      <c r="S45" s="30"/>
      <c r="T45" s="30"/>
      <c r="U45" s="30"/>
      <c r="V45" s="30"/>
      <c r="W45" s="10"/>
      <c r="X45" s="15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s="17" customFormat="1" ht="13.15" customHeight="1">
      <c r="A46" s="101"/>
      <c r="B46" s="101"/>
      <c r="D46" s="15"/>
      <c r="E46" s="15"/>
      <c r="F46" s="10"/>
      <c r="G46" s="10"/>
      <c r="H46" s="10"/>
      <c r="I46" s="41"/>
      <c r="J46" s="10"/>
      <c r="K46" s="10"/>
      <c r="L46" s="10"/>
      <c r="M46" s="10"/>
      <c r="N46" s="10"/>
      <c r="O46" s="10"/>
      <c r="P46" s="10"/>
      <c r="Q46" s="10"/>
      <c r="R46" s="10"/>
      <c r="S46" s="30"/>
      <c r="T46" s="30"/>
      <c r="U46" s="30"/>
      <c r="V46" s="30"/>
      <c r="W46" s="10"/>
      <c r="X46" s="15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s="76" customFormat="1" ht="20.25">
      <c r="A47" s="188" t="s">
        <v>184</v>
      </c>
      <c r="B47" s="188"/>
      <c r="C47" s="89" t="s">
        <v>185</v>
      </c>
      <c r="D47" s="73" t="s">
        <v>186</v>
      </c>
      <c r="F47" s="74"/>
      <c r="G47" s="74"/>
      <c r="H47" s="74"/>
      <c r="I47" s="211" t="s">
        <v>184</v>
      </c>
      <c r="J47" s="211"/>
      <c r="K47" s="211"/>
      <c r="L47" s="211"/>
      <c r="M47" s="211" t="s">
        <v>185</v>
      </c>
      <c r="N47" s="211"/>
      <c r="O47" s="211"/>
      <c r="P47" s="211"/>
      <c r="Q47" s="211" t="s">
        <v>186</v>
      </c>
      <c r="R47" s="211"/>
      <c r="S47" s="30"/>
      <c r="T47" s="30"/>
      <c r="U47" s="30"/>
      <c r="V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</row>
    <row r="48" spans="1:53" s="76" customFormat="1" ht="21">
      <c r="A48" s="156" t="s">
        <v>187</v>
      </c>
      <c r="B48" s="156"/>
      <c r="C48" s="87" t="s">
        <v>188</v>
      </c>
      <c r="D48" s="84">
        <f>J44</f>
        <v>48155.534266000002</v>
      </c>
      <c r="F48" s="74"/>
      <c r="G48" s="74"/>
      <c r="H48" s="74"/>
      <c r="I48" s="209" t="s">
        <v>187</v>
      </c>
      <c r="J48" s="209"/>
      <c r="K48" s="209"/>
      <c r="L48" s="209"/>
      <c r="M48" s="209" t="s">
        <v>188</v>
      </c>
      <c r="N48" s="209"/>
      <c r="O48" s="209"/>
      <c r="P48" s="209"/>
      <c r="Q48" s="190">
        <f>D48+'Act. 1 Nomina Fijos'!D102</f>
        <v>157200.11978299997</v>
      </c>
      <c r="R48" s="190"/>
      <c r="S48" s="30"/>
      <c r="T48" s="30"/>
      <c r="U48" s="30"/>
      <c r="V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</row>
    <row r="49" spans="1:53" s="76" customFormat="1" ht="21">
      <c r="A49" s="156" t="s">
        <v>189</v>
      </c>
      <c r="B49" s="156"/>
      <c r="C49" s="87" t="s">
        <v>190</v>
      </c>
      <c r="D49" s="84">
        <f>G44</f>
        <v>116044.18999999999</v>
      </c>
      <c r="F49" s="74"/>
      <c r="G49" s="74"/>
      <c r="H49" s="74"/>
      <c r="I49" s="209" t="s">
        <v>189</v>
      </c>
      <c r="J49" s="209"/>
      <c r="K49" s="209"/>
      <c r="L49" s="209"/>
      <c r="M49" s="209" t="s">
        <v>190</v>
      </c>
      <c r="N49" s="209"/>
      <c r="O49" s="209"/>
      <c r="P49" s="209"/>
      <c r="Q49" s="190">
        <f>D49+'Act. 1 Nomina Fijos'!D103</f>
        <v>368447.51999999996</v>
      </c>
      <c r="R49" s="190"/>
      <c r="S49" s="30"/>
      <c r="T49" s="30"/>
      <c r="U49" s="30"/>
      <c r="V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</row>
    <row r="50" spans="1:53" s="76" customFormat="1" ht="21">
      <c r="A50" s="156" t="s">
        <v>191</v>
      </c>
      <c r="B50" s="156"/>
      <c r="C50" s="87" t="s">
        <v>192</v>
      </c>
      <c r="D50" s="84">
        <f>H44</f>
        <v>875</v>
      </c>
      <c r="F50" s="74"/>
      <c r="G50" s="74"/>
      <c r="H50" s="74"/>
      <c r="I50" s="209" t="s">
        <v>191</v>
      </c>
      <c r="J50" s="209"/>
      <c r="K50" s="209"/>
      <c r="L50" s="209"/>
      <c r="M50" s="209" t="s">
        <v>192</v>
      </c>
      <c r="N50" s="209"/>
      <c r="O50" s="209"/>
      <c r="P50" s="209"/>
      <c r="Q50" s="190">
        <f>D50+'Act. 1 Nomina Fijos'!D104</f>
        <v>3125</v>
      </c>
      <c r="R50" s="190"/>
      <c r="S50" s="30"/>
      <c r="T50" s="30"/>
      <c r="U50" s="30"/>
      <c r="V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</row>
    <row r="51" spans="1:53" s="76" customFormat="1" ht="21">
      <c r="A51" s="156" t="s">
        <v>193</v>
      </c>
      <c r="B51" s="156"/>
      <c r="C51" s="88" t="s">
        <v>22</v>
      </c>
      <c r="D51" s="84">
        <f>P44</f>
        <v>1374.81</v>
      </c>
      <c r="F51" s="74"/>
      <c r="G51" s="74"/>
      <c r="H51" s="74"/>
      <c r="I51" s="209" t="s">
        <v>193</v>
      </c>
      <c r="J51" s="209"/>
      <c r="K51" s="209"/>
      <c r="L51" s="209"/>
      <c r="M51" s="209" t="s">
        <v>22</v>
      </c>
      <c r="N51" s="209"/>
      <c r="O51" s="209"/>
      <c r="P51" s="209"/>
      <c r="Q51" s="190">
        <f>D51+'Act. 1 Nomina Fijos'!D105</f>
        <v>5645.2199999999993</v>
      </c>
      <c r="R51" s="190"/>
      <c r="S51" s="30"/>
      <c r="T51" s="30"/>
      <c r="U51" s="30"/>
      <c r="V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</row>
    <row r="52" spans="1:53" s="76" customFormat="1" ht="21">
      <c r="A52" s="157" t="s">
        <v>194</v>
      </c>
      <c r="B52" s="158"/>
      <c r="C52" s="88" t="s">
        <v>195</v>
      </c>
      <c r="D52" s="84">
        <f>Q44</f>
        <v>2700</v>
      </c>
      <c r="F52" s="74"/>
      <c r="G52" s="74"/>
      <c r="H52" s="74"/>
      <c r="I52" s="231" t="s">
        <v>194</v>
      </c>
      <c r="J52" s="232"/>
      <c r="K52" s="232"/>
      <c r="L52" s="233"/>
      <c r="M52" s="231" t="s">
        <v>195</v>
      </c>
      <c r="N52" s="232"/>
      <c r="O52" s="232"/>
      <c r="P52" s="233"/>
      <c r="Q52" s="193">
        <f>'Act. 1 Nomina Fijos'!D106+'Act. 2 Nomina Fijos'!D52</f>
        <v>7700</v>
      </c>
      <c r="R52" s="194"/>
      <c r="S52" s="30"/>
      <c r="T52" s="30"/>
      <c r="U52" s="30"/>
      <c r="V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</row>
    <row r="53" spans="1:53" s="76" customFormat="1" ht="21">
      <c r="A53" s="156" t="s">
        <v>21</v>
      </c>
      <c r="B53" s="156"/>
      <c r="C53" s="87" t="s">
        <v>196</v>
      </c>
      <c r="D53" s="84">
        <f>O44</f>
        <v>0</v>
      </c>
      <c r="F53" s="74"/>
      <c r="G53" s="74"/>
      <c r="H53" s="74"/>
      <c r="I53" s="209" t="s">
        <v>21</v>
      </c>
      <c r="J53" s="209"/>
      <c r="K53" s="209"/>
      <c r="L53" s="209"/>
      <c r="M53" s="209" t="s">
        <v>196</v>
      </c>
      <c r="N53" s="209"/>
      <c r="O53" s="209"/>
      <c r="P53" s="209"/>
      <c r="Q53" s="190">
        <f>D53+'Act. 1 Nomina Fijos'!D107</f>
        <v>1800</v>
      </c>
      <c r="R53" s="190"/>
      <c r="S53" s="30"/>
      <c r="T53" s="30"/>
      <c r="U53" s="30"/>
      <c r="V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</row>
    <row r="54" spans="1:53" s="76" customFormat="1" ht="21">
      <c r="A54" s="156" t="s">
        <v>197</v>
      </c>
      <c r="B54" s="156"/>
      <c r="C54" s="87" t="s">
        <v>188</v>
      </c>
      <c r="D54" s="84">
        <f>M44</f>
        <v>51007.952672000007</v>
      </c>
      <c r="F54" s="74"/>
      <c r="G54" s="74"/>
      <c r="H54" s="74"/>
      <c r="I54" s="209" t="s">
        <v>197</v>
      </c>
      <c r="J54" s="209"/>
      <c r="K54" s="209"/>
      <c r="L54" s="209"/>
      <c r="M54" s="209" t="s">
        <v>188</v>
      </c>
      <c r="N54" s="209"/>
      <c r="O54" s="209"/>
      <c r="P54" s="209"/>
      <c r="Q54" s="190">
        <f>D54+'Act. 1 Nomina Fijos'!D108</f>
        <v>164319.02513600004</v>
      </c>
      <c r="R54" s="190"/>
      <c r="S54" s="30"/>
      <c r="T54" s="30"/>
      <c r="U54" s="30"/>
      <c r="V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</row>
    <row r="55" spans="1:53" s="76" customFormat="1" ht="21">
      <c r="A55" s="156" t="s">
        <v>198</v>
      </c>
      <c r="B55" s="156"/>
      <c r="C55" s="87" t="s">
        <v>188</v>
      </c>
      <c r="D55" s="84">
        <f>R44</f>
        <v>5400.48</v>
      </c>
      <c r="F55" s="74"/>
      <c r="G55" s="74"/>
      <c r="H55" s="74"/>
      <c r="I55" s="209" t="s">
        <v>198</v>
      </c>
      <c r="J55" s="209"/>
      <c r="K55" s="209"/>
      <c r="L55" s="209"/>
      <c r="M55" s="209" t="s">
        <v>188</v>
      </c>
      <c r="N55" s="209"/>
      <c r="O55" s="209"/>
      <c r="P55" s="209"/>
      <c r="Q55" s="190">
        <f>D55+'Act. 1 Nomina Fijos'!D109</f>
        <v>25652.279999999995</v>
      </c>
      <c r="R55" s="190"/>
      <c r="S55" s="30"/>
      <c r="T55" s="30"/>
      <c r="U55" s="30"/>
      <c r="V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</row>
    <row r="56" spans="1:53" s="76" customFormat="1" ht="21">
      <c r="A56" s="156" t="s">
        <v>199</v>
      </c>
      <c r="B56" s="156"/>
      <c r="C56" s="87" t="s">
        <v>200</v>
      </c>
      <c r="D56" s="84">
        <f>I44</f>
        <v>2500</v>
      </c>
      <c r="F56" s="74"/>
      <c r="G56" s="74"/>
      <c r="H56" s="74"/>
      <c r="I56" s="209" t="s">
        <v>199</v>
      </c>
      <c r="J56" s="209"/>
      <c r="K56" s="209"/>
      <c r="L56" s="209"/>
      <c r="M56" s="209" t="s">
        <v>264</v>
      </c>
      <c r="N56" s="209"/>
      <c r="O56" s="209"/>
      <c r="P56" s="209"/>
      <c r="Q56" s="190">
        <f>D56+'Act. 1 Nomina Fijos'!D110</f>
        <v>9600</v>
      </c>
      <c r="R56" s="190"/>
      <c r="S56" s="30"/>
      <c r="T56" s="30"/>
      <c r="U56" s="30"/>
      <c r="V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</row>
    <row r="57" spans="1:53" s="76" customFormat="1" ht="21">
      <c r="A57" s="156" t="s">
        <v>201</v>
      </c>
      <c r="B57" s="156"/>
      <c r="C57" s="86"/>
      <c r="D57" s="84">
        <f>K44</f>
        <v>119130.41578</v>
      </c>
      <c r="F57" s="74"/>
      <c r="G57" s="74"/>
      <c r="H57" s="74"/>
      <c r="I57" s="209" t="s">
        <v>201</v>
      </c>
      <c r="J57" s="209"/>
      <c r="K57" s="209"/>
      <c r="L57" s="209"/>
      <c r="M57" s="209"/>
      <c r="N57" s="209"/>
      <c r="O57" s="209"/>
      <c r="P57" s="209"/>
      <c r="Q57" s="190">
        <f>D57+'Act. 1 Nomina Fijos'!D111</f>
        <v>388892.28238999995</v>
      </c>
      <c r="R57" s="190"/>
      <c r="S57" s="30"/>
      <c r="T57" s="30"/>
      <c r="U57" s="30"/>
      <c r="V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</row>
    <row r="58" spans="1:53" s="76" customFormat="1" ht="21">
      <c r="A58" s="156" t="s">
        <v>202</v>
      </c>
      <c r="B58" s="156"/>
      <c r="C58" s="86"/>
      <c r="D58" s="84">
        <f>L44</f>
        <v>15281.815669999998</v>
      </c>
      <c r="F58" s="74"/>
      <c r="G58" s="74"/>
      <c r="H58" s="74"/>
      <c r="I58" s="209" t="s">
        <v>202</v>
      </c>
      <c r="J58" s="209"/>
      <c r="K58" s="209"/>
      <c r="L58" s="209"/>
      <c r="M58" s="209"/>
      <c r="N58" s="209"/>
      <c r="O58" s="209"/>
      <c r="P58" s="209"/>
      <c r="Q58" s="190">
        <f>D58+'Act. 1 Nomina Fijos'!D112</f>
        <v>48506.993259999996</v>
      </c>
      <c r="R58" s="190"/>
      <c r="S58" s="30"/>
      <c r="T58" s="30"/>
      <c r="U58" s="30"/>
      <c r="V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</row>
    <row r="59" spans="1:53" s="76" customFormat="1" ht="21">
      <c r="A59" s="156" t="s">
        <v>203</v>
      </c>
      <c r="B59" s="156"/>
      <c r="C59" s="86"/>
      <c r="D59" s="85">
        <f>N44</f>
        <v>118962.62646200001</v>
      </c>
      <c r="F59" s="74"/>
      <c r="G59" s="74"/>
      <c r="H59" s="74"/>
      <c r="I59" s="209" t="s">
        <v>203</v>
      </c>
      <c r="J59" s="209"/>
      <c r="K59" s="209"/>
      <c r="L59" s="209"/>
      <c r="M59" s="209"/>
      <c r="N59" s="209"/>
      <c r="O59" s="209"/>
      <c r="P59" s="209"/>
      <c r="Q59" s="190">
        <f>D59+'Act. 1 Nomina Fijos'!D113</f>
        <v>383230.88428099995</v>
      </c>
      <c r="R59" s="190"/>
      <c r="S59" s="30"/>
      <c r="T59" s="30"/>
      <c r="U59" s="30"/>
      <c r="V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</row>
    <row r="60" spans="1:53" s="76" customFormat="1" ht="20.25">
      <c r="A60" s="187" t="s">
        <v>183</v>
      </c>
      <c r="B60" s="187"/>
      <c r="C60" s="100"/>
      <c r="D60" s="72">
        <f>F44-D48-D49-D50-D51-D53-D54-D55-D56-D52</f>
        <v>1449835.213062</v>
      </c>
      <c r="F60" s="74"/>
      <c r="G60" s="74"/>
      <c r="H60" s="74"/>
      <c r="I60" s="234" t="s">
        <v>265</v>
      </c>
      <c r="J60" s="234"/>
      <c r="K60" s="234"/>
      <c r="L60" s="234"/>
      <c r="M60" s="234"/>
      <c r="N60" s="234"/>
      <c r="O60" s="234"/>
      <c r="P60" s="234"/>
      <c r="Q60" s="191">
        <f>F44+'Act. 1 Nomina Fijos'!F99-Q48-Q49-Q50-Q51-Q53-Q54-Q55-Q56-Q52</f>
        <v>4733866.9250809997</v>
      </c>
      <c r="R60" s="191"/>
      <c r="S60" s="30"/>
      <c r="T60" s="30"/>
      <c r="U60" s="30"/>
      <c r="V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</row>
    <row r="61" spans="1:53" s="17" customFormat="1" ht="15.6" customHeight="1">
      <c r="A61" s="14"/>
      <c r="B61" s="15"/>
      <c r="C61" s="15"/>
      <c r="D61" s="15"/>
      <c r="E61" s="15"/>
      <c r="F61" s="10"/>
      <c r="G61" s="10"/>
      <c r="H61" s="10"/>
      <c r="I61" s="32"/>
      <c r="J61" s="32"/>
      <c r="K61" s="32"/>
      <c r="L61" s="32"/>
      <c r="M61" s="32"/>
      <c r="N61" s="10"/>
      <c r="O61" s="10"/>
      <c r="P61" s="10"/>
      <c r="Q61" s="10"/>
      <c r="R61" s="10"/>
      <c r="S61" s="30"/>
      <c r="T61" s="30"/>
      <c r="U61" s="30"/>
      <c r="V61" s="30"/>
      <c r="W61" s="10"/>
      <c r="X61" s="15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customFormat="1" ht="23.25" customHeight="1">
      <c r="A62" s="19" t="s">
        <v>266</v>
      </c>
      <c r="B62" s="22"/>
      <c r="C62" s="59"/>
      <c r="D62" s="59"/>
      <c r="E62" s="59"/>
      <c r="F62" s="59"/>
      <c r="G62" s="59"/>
      <c r="H62" s="23"/>
      <c r="I62" s="195" t="s">
        <v>267</v>
      </c>
      <c r="J62" s="195"/>
      <c r="K62" s="195"/>
      <c r="L62" s="195"/>
      <c r="M62" s="195"/>
      <c r="N62" s="195"/>
      <c r="O62" s="195"/>
      <c r="P62" s="195"/>
      <c r="Q62" s="195"/>
      <c r="R62" s="195"/>
      <c r="S62" s="61"/>
      <c r="T62" s="61"/>
      <c r="U62" s="61"/>
      <c r="V62" s="61"/>
      <c r="W62" s="60"/>
    </row>
    <row r="63" spans="1:53" customFormat="1" ht="20.25">
      <c r="A63" s="58" t="s">
        <v>268</v>
      </c>
      <c r="B63" s="62"/>
      <c r="C63" s="58"/>
      <c r="D63" s="58"/>
      <c r="E63" s="58"/>
      <c r="F63" s="58"/>
      <c r="G63" s="58"/>
      <c r="H63" s="63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63"/>
      <c r="T63" s="63"/>
      <c r="U63" s="63"/>
      <c r="V63" s="63"/>
      <c r="W63" s="63"/>
    </row>
    <row r="64" spans="1:53" customFormat="1" ht="20.25">
      <c r="A64" s="58" t="s">
        <v>269</v>
      </c>
      <c r="B64" s="62"/>
      <c r="C64" s="58"/>
      <c r="D64" s="58"/>
      <c r="E64" s="58"/>
      <c r="F64" s="58"/>
      <c r="G64" s="64"/>
      <c r="H64" s="6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63"/>
      <c r="T64" s="63"/>
      <c r="U64" s="63"/>
      <c r="V64" s="63"/>
      <c r="W64" s="63"/>
    </row>
    <row r="65" spans="1:42" customFormat="1" ht="20.25">
      <c r="A65" s="58" t="s">
        <v>270</v>
      </c>
      <c r="B65" s="62"/>
      <c r="C65" s="58"/>
      <c r="D65" s="58"/>
      <c r="E65" s="58"/>
      <c r="F65" s="58"/>
      <c r="G65" s="64"/>
      <c r="H65" s="6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63"/>
      <c r="T65" s="63"/>
      <c r="U65" s="67"/>
      <c r="V65" s="67"/>
      <c r="W65" s="67"/>
    </row>
    <row r="66" spans="1:42" customFormat="1" ht="20.25">
      <c r="A66" s="58" t="s">
        <v>271</v>
      </c>
      <c r="B66" s="62"/>
      <c r="C66" s="58"/>
      <c r="D66" s="58"/>
      <c r="E66" s="58"/>
      <c r="F66" s="58"/>
      <c r="G66" s="64"/>
      <c r="H66" s="65"/>
      <c r="I66" s="68"/>
      <c r="J66" s="68"/>
      <c r="K66" s="68"/>
      <c r="L66" s="63"/>
      <c r="M66" s="63"/>
      <c r="N66" s="63"/>
      <c r="O66" s="63"/>
      <c r="P66" s="63"/>
      <c r="Q66" s="63"/>
      <c r="R66" s="66"/>
      <c r="S66" s="63"/>
      <c r="T66" s="63"/>
      <c r="U66" s="63"/>
      <c r="V66" s="67"/>
      <c r="W66" s="67"/>
      <c r="X66" s="67"/>
    </row>
    <row r="67" spans="1:42" customFormat="1" ht="20.25">
      <c r="A67" s="57" t="s">
        <v>272</v>
      </c>
      <c r="B67" s="69"/>
      <c r="C67" s="57"/>
      <c r="D67" s="57"/>
      <c r="E67" s="70"/>
      <c r="F67" s="58"/>
      <c r="G67" s="64"/>
      <c r="H67" s="65"/>
      <c r="I67" s="68"/>
      <c r="J67" s="68"/>
      <c r="K67" s="68"/>
      <c r="L67" s="63"/>
      <c r="M67" s="63"/>
      <c r="N67" s="63"/>
      <c r="O67" s="63"/>
      <c r="P67" s="63"/>
      <c r="Q67" s="63"/>
      <c r="R67" s="66"/>
      <c r="S67" s="63"/>
      <c r="T67" s="63"/>
      <c r="U67" s="63"/>
      <c r="V67" s="67"/>
      <c r="W67" s="67"/>
      <c r="X67" s="67"/>
    </row>
    <row r="68" spans="1:42" s="68" customFormat="1" ht="42.75" customHeight="1">
      <c r="H68" s="71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</row>
    <row r="69" spans="1:42" s="1" customFormat="1" ht="25.5" customHeight="1">
      <c r="A69" s="8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s="1" customFormat="1" ht="44.25" customHeight="1">
      <c r="A70" s="8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s="1" customFormat="1" ht="21" customHeight="1">
      <c r="A71" s="8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s="1" customFormat="1" ht="36" customHeight="1">
      <c r="A72" s="8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6"/>
      <c r="Q72" s="6"/>
      <c r="R72" s="2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42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42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42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42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42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42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42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7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</row>
    <row r="82" spans="1:17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</row>
    <row r="83" spans="1:17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</row>
    <row r="84" spans="1:17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</row>
    <row r="85" spans="1:17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</row>
    <row r="86" spans="1:17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</row>
    <row r="87" spans="1:17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</row>
    <row r="88" spans="1:17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</row>
    <row r="89" spans="1:17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</row>
    <row r="90" spans="1:17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</row>
    <row r="91" spans="1:17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</row>
    <row r="92" spans="1:17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2"/>
      <c r="Q92" s="2"/>
    </row>
    <row r="93" spans="1:17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2"/>
      <c r="Q93" s="2"/>
    </row>
    <row r="94" spans="1:17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2"/>
      <c r="Q94" s="2"/>
    </row>
    <row r="95" spans="1:17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7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2: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</sheetData>
  <mergeCells count="88">
    <mergeCell ref="M50:P50"/>
    <mergeCell ref="M51:P51"/>
    <mergeCell ref="M53:P53"/>
    <mergeCell ref="I48:L48"/>
    <mergeCell ref="A47:B47"/>
    <mergeCell ref="A48:B48"/>
    <mergeCell ref="A49:B49"/>
    <mergeCell ref="A50:B50"/>
    <mergeCell ref="A52:B52"/>
    <mergeCell ref="Q58:R58"/>
    <mergeCell ref="M57:P57"/>
    <mergeCell ref="M58:P58"/>
    <mergeCell ref="A55:B55"/>
    <mergeCell ref="A56:B56"/>
    <mergeCell ref="A57:B57"/>
    <mergeCell ref="A58:B58"/>
    <mergeCell ref="M56:P56"/>
    <mergeCell ref="M52:P52"/>
    <mergeCell ref="M59:P59"/>
    <mergeCell ref="I60:P60"/>
    <mergeCell ref="Q47:R47"/>
    <mergeCell ref="Q48:R48"/>
    <mergeCell ref="Q49:R49"/>
    <mergeCell ref="Q50:R50"/>
    <mergeCell ref="Q51:R51"/>
    <mergeCell ref="M47:P47"/>
    <mergeCell ref="M48:P48"/>
    <mergeCell ref="M49:P49"/>
    <mergeCell ref="Q53:R53"/>
    <mergeCell ref="Q54:R54"/>
    <mergeCell ref="Q55:R55"/>
    <mergeCell ref="Q56:R56"/>
    <mergeCell ref="Q57:R57"/>
    <mergeCell ref="I55:L55"/>
    <mergeCell ref="I56:L56"/>
    <mergeCell ref="I49:L49"/>
    <mergeCell ref="I50:L50"/>
    <mergeCell ref="I51:L51"/>
    <mergeCell ref="I53:L53"/>
    <mergeCell ref="I52:L52"/>
    <mergeCell ref="A4:W4"/>
    <mergeCell ref="A2:W2"/>
    <mergeCell ref="A5:W5"/>
    <mergeCell ref="A6:A8"/>
    <mergeCell ref="B6:B8"/>
    <mergeCell ref="C6:C8"/>
    <mergeCell ref="V6:V8"/>
    <mergeCell ref="Q7:Q8"/>
    <mergeCell ref="W6:W8"/>
    <mergeCell ref="J7:K7"/>
    <mergeCell ref="A3:W3"/>
    <mergeCell ref="T6:U6"/>
    <mergeCell ref="P7:P8"/>
    <mergeCell ref="E6:E8"/>
    <mergeCell ref="F6:F8"/>
    <mergeCell ref="I6:I8"/>
    <mergeCell ref="J6:S6"/>
    <mergeCell ref="U7:U8"/>
    <mergeCell ref="S7:S8"/>
    <mergeCell ref="T7:T8"/>
    <mergeCell ref="L7:L8"/>
    <mergeCell ref="M7:N7"/>
    <mergeCell ref="O7:O8"/>
    <mergeCell ref="R7:R8"/>
    <mergeCell ref="G6:G8"/>
    <mergeCell ref="H6:H8"/>
    <mergeCell ref="D6:D8"/>
    <mergeCell ref="A51:B51"/>
    <mergeCell ref="A53:B53"/>
    <mergeCell ref="Q52:R52"/>
    <mergeCell ref="I62:R65"/>
    <mergeCell ref="A60:B60"/>
    <mergeCell ref="A59:B59"/>
    <mergeCell ref="A54:B54"/>
    <mergeCell ref="M54:P54"/>
    <mergeCell ref="M55:P55"/>
    <mergeCell ref="I47:L47"/>
    <mergeCell ref="B44:E44"/>
    <mergeCell ref="A45:B45"/>
    <mergeCell ref="I54:L54"/>
    <mergeCell ref="I57:L57"/>
    <mergeCell ref="I58:L58"/>
    <mergeCell ref="I68:M68"/>
    <mergeCell ref="N68:S68"/>
    <mergeCell ref="T68:W68"/>
    <mergeCell ref="Q59:R59"/>
    <mergeCell ref="Q60:R60"/>
    <mergeCell ref="I59:L5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 alignWithMargins="0">
    <oddFooter>&amp;C&amp;"Arial,Negrita"Pag. &amp;P - 4</oddFooter>
  </headerFooter>
  <rowBreaks count="1" manualBreakCount="1">
    <brk id="7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Comision Nacional de Etica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X</cp:lastModifiedBy>
  <cp:revision/>
  <dcterms:created xsi:type="dcterms:W3CDTF">2006-07-11T17:39:34Z</dcterms:created>
  <dcterms:modified xsi:type="dcterms:W3CDTF">2022-11-02T19:54:18Z</dcterms:modified>
  <cp:category/>
  <cp:contentStatus/>
</cp:coreProperties>
</file>