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Fijos'!$A$1:$Y$71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<sst xmlns="http://schemas.openxmlformats.org/spreadsheetml/2006/main" count="670" uniqueCount="280">
  <si>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</si>
  <si>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</si>
  <si>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</si>
  <si>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</si>
  <si>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</si>
  <si>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</si>
  <si>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</si>
  <si>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</si>
  <si>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</si>
  <si>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</si>
  <si>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</si>
  <si>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</si>
  <si>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</si>
  <si>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</si>
  <si>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</si>
  <si>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</si>
  <si>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</si>
  <si>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</si>
  <si>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</si>
  <si>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</si>
  <si>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</si>
  <si>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</si>
  <si>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</si>
  <si>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</si>
  <si>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</si>
  <si>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</si>
  <si>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</si>
  <si>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</si>
  <si>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</si>
  <si>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</si>
  <si>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</si>
  <si>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</si>
  <si>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</si>
  <si>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</si>
  <si>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</si>
  <si>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</si>
  <si>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</si>
  <si>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</si>
  <si>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</si>
  <si>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</si>
  <si>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</si>
  <si>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</si>
  <si>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</si>
  <si>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</si>
  <si>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</si>
  <si>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</si>
  <si>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</si>
  <si>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</si>
  <si>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</si>
  <si>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</si>
  <si>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</si>
  <si>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</si>
  <si>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</si>
  <si>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</si>
  <si>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</si>
  <si>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</si>
  <si>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</si>
  <si>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</si>
  <si>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</si>
  <si>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</si>
  <si>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</si>
  <si>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</si>
  <si>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</si>
  <si>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</si>
  <si>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</si>
  <si>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</si>
  <si>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</si>
  <si>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</si>
  <si>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</si>
  <si>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</si>
  <si>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</si>
  <si>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</si>
  <si>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</si>
  <si>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</si>
  <si>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</si>
  <si>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</si>
  <si>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</si>
  <si>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</si>
  <si>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</si>
  <si>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</si>
  <si>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</si>
  <si>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</si>
  <si>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</si>
  <si>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</si>
  <si>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</si>
  <si>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</si>
  <si>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</si>
  <si>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</si>
  <si>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</si>
  <si>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</si>
  <si>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</si>
  <si>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</si>
  <si>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</si>
  <si>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</si>
  <si>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</si>
  <si>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</si>
  <si>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</si>
  <si>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</si>
  <si>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</si>
  <si>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</si>
  <si>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</si>
  <si>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</si>
  <si>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</si>
  <si>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</si>
  <si>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</si>
  <si>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</si>
  <si>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</si>
  <si>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</si>
  <si>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</si>
  <si>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</si>
  <si>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</si>
  <si>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</si>
  <si>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</si>
  <si>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</si>
  <si>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</si>
  <si>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</si>
  <si>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</si>
  <si>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</si>
  <si>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</si>
  <si>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</si>
  <si>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</si>
  <si>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</si>
  <si>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</si>
  <si>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</si>
  <si>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</si>
  <si>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</si>
  <si>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</si>
  <si>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</si>
  <si>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</si>
  <si>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</si>
  <si>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</si>
  <si>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</si>
  <si>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</si>
  <si>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</si>
  <si>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</si>
  <si>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</si>
  <si>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</si>
  <si>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</si>
  <si>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</si>
  <si>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</si>
  <si>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</si>
  <si>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</si>
  <si>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</si>
  <si>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</si>
  <si>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</si>
  <si>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</si>
  <si>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</si>
  <si>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</si>
  <si>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</si>
  <si>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</si>
  <si>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</si>
  <si>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</si>
  <si>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</si>
  <si>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</si>
  <si>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</si>
  <si>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</si>
  <si>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</si>
  <si>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</si>
  <si>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</si>
  <si>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</si>
  <si>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</si>
  <si>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</si>
  <si>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</si>
  <si>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</si>
  <si>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</si>
  <si>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</si>
  <si>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</si>
  <si>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</si>
  <si>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</si>
  <si>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</si>
  <si>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</si>
  <si>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</si>
  <si>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</si>
  <si>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</si>
  <si>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</si>
  <si>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</si>
  <si>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</si>
  <si>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</si>
  <si>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</si>
  <si>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</si>
  <si>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</si>
  <si>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</si>
  <si>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</si>
  <si>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</si>
  <si>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</si>
  <si>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</si>
  <si>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</si>
  <si>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</si>
  <si>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</si>
  <si>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</si>
  <si>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</si>
  <si>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</si>
  <si>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</si>
  <si>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</si>
  <si>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</si>
  <si>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</si>
  <si>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</si>
  <si>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</si>
  <si>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</si>
  <si>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</si>
  <si>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</si>
  <si>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</si>
  <si>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</si>
  <si>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</si>
  <si>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</si>
  <si>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</si>
  <si>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</si>
  <si>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</si>
  <si>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</si>
  <si>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</si>
  <si>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</si>
  <si>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</si>
  <si>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</si>
  <si>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</si>
  <si>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</si>
  <si>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</si>
  <si>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</si>
  <si>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</si>
  <si>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</si>
  <si>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</si>
  <si>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</si>
  <si>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</si>
  <si>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</si>
  <si>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</si>
  <si>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</si>
  <si>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</si>
  <si>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</si>
  <si>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</si>
  <si>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</si>
  <si>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</si>
  <si>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</si>
  <si>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</si>
  <si>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</si>
  <si>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</si>
  <si>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</si>
  <si>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</si>
  <si>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</si>
  <si>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</si>
  <si>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</si>
  <si>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</si>
  <si>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</si>
  <si>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</si>
  <si>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</si>
  <si>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</si>
  <si>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</si>
  <si>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</si>
  <si>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</si>
  <si>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</si>
  <si>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</si>
  <si>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</si>
  <si>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</si>
  <si>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</si>
  <si>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</si>
  <si>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</si>
  <si>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</si>
  <si>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</si>
  <si>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</si>
  <si>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</si>
  <si>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</si>
  <si>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</si>
  <si>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</si>
  <si>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</si>
  <si>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</si>
  <si>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</si>
  <si>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</si>
  <si>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</si>
  <si>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</si>
  <si>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</si>
  <si>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</si>
  <si>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</si>
  <si>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</si>
  <si>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</si>
  <si>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</si>
  <si>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</si>
  <si>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</si>
  <si>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LUISA MABELL DE OLEO MOTA</t>
  </si>
  <si>
    <t>YRIS ARAVELLIS CUSTODIO CARVAJAL</t>
  </si>
  <si>
    <t>MONITOR SEGUIMIENTO ESTRATEGICO A INDICADORES FINANC</t>
  </si>
  <si>
    <t xml:space="preserve">ENCARGADA SINION DE FORTALECIMIENTO EDUCATIVO </t>
  </si>
  <si>
    <t>PAGO SUELDO 000001  PERSONAL FIJO CORRESPONIENTE AL MES DE ENERO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</si>
</sst>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1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1" fillId="0" borderId="10" xfId="0" applyNumberFormat="1" applyFont="1" applyFill="1" applyBorder="1" applyAlignment="1">
      <alignment horizontal="right" vertical="center"/>
    </xf>
    <xf numFmtId="177" fontId="72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1" fillId="0" borderId="11" xfId="49" applyNumberFormat="1" applyFont="1" applyFill="1" applyBorder="1" applyAlignment="1">
      <alignment horizontal="right" vertical="center"/>
    </xf>
    <xf numFmtId="177" fontId="71" fillId="0" borderId="11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1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4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1" fillId="0" borderId="15" xfId="49" applyNumberFormat="1" applyFont="1" applyFill="1" applyBorder="1" applyAlignment="1">
      <alignment horizontal="right" vertical="center"/>
    </xf>
    <xf numFmtId="177" fontId="71" fillId="0" borderId="15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6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1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4" fillId="34" borderId="17" xfId="49" applyNumberFormat="1" applyFont="1" applyFill="1" applyBorder="1" applyAlignment="1">
      <alignment horizontal="right" vertical="center"/>
    </xf>
    <xf numFmtId="3" fontId="71" fillId="0" borderId="18" xfId="0" applyNumberFormat="1" applyFont="1" applyFill="1" applyBorder="1" applyAlignment="1">
      <alignment horizontal="center" vertical="center"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177" fontId="71" fillId="0" borderId="21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177" fontId="71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vertical="center"/>
    </xf>
    <xf numFmtId="177" fontId="79" fillId="0" borderId="10" xfId="49" applyFont="1" applyFill="1" applyBorder="1" applyAlignment="1">
      <alignment vertical="center"/>
    </xf>
    <xf numFmtId="177" fontId="78" fillId="0" borderId="28" xfId="49" applyFont="1" applyFill="1" applyBorder="1" applyAlignment="1">
      <alignment vertical="center"/>
    </xf>
    <xf numFmtId="177" fontId="71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1" fillId="0" borderId="34" xfId="0" applyNumberFormat="1" applyFont="1" applyFill="1" applyBorder="1" applyAlignment="1">
      <alignment horizontal="right" vertical="center"/>
    </xf>
    <xf numFmtId="177" fontId="71" fillId="0" borderId="35" xfId="0" applyNumberFormat="1" applyFont="1" applyFill="1" applyBorder="1" applyAlignment="1">
      <alignment horizontal="right" vertical="center"/>
    </xf>
    <xf numFmtId="177" fontId="71" fillId="0" borderId="36" xfId="0" applyNumberFormat="1" applyFont="1" applyFill="1" applyBorder="1" applyAlignment="1">
      <alignment horizontal="right" vertical="center"/>
    </xf>
    <xf numFmtId="3" fontId="71" fillId="0" borderId="37" xfId="0" applyNumberFormat="1" applyFont="1" applyFill="1" applyBorder="1" applyAlignment="1">
      <alignment horizontal="center" vertical="center"/>
    </xf>
    <xf numFmtId="3" fontId="71" fillId="0" borderId="38" xfId="0" applyNumberFormat="1" applyFont="1" applyFill="1" applyBorder="1" applyAlignment="1">
      <alignment horizontal="center" vertical="center"/>
    </xf>
    <xf numFmtId="3" fontId="71" fillId="0" borderId="39" xfId="0" applyNumberFormat="1" applyFont="1" applyFill="1" applyBorder="1" applyAlignment="1">
      <alignment horizontal="center" vertical="center"/>
    </xf>
    <xf numFmtId="177" fontId="15" fillId="0" borderId="10" xfId="49" applyFont="1" applyFill="1" applyBorder="1" applyAlignment="1">
      <alignment horizontal="left" vertical="center"/>
    </xf>
    <xf numFmtId="177" fontId="47" fillId="0" borderId="10" xfId="49" applyFont="1" applyFill="1" applyBorder="1" applyAlignment="1">
      <alignment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10" xfId="49" applyFont="1" applyFill="1" applyBorder="1" applyAlignment="1">
      <alignment vertical="center"/>
    </xf>
    <xf numFmtId="177" fontId="4" fillId="0" borderId="10" xfId="49" applyFont="1" applyFill="1" applyBorder="1" applyAlignment="1">
      <alignment vertical="center"/>
    </xf>
    <xf numFmtId="177" fontId="80" fillId="0" borderId="10" xfId="49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horizontal="center" vertical="center"/>
    </xf>
    <xf numFmtId="177" fontId="71" fillId="0" borderId="15" xfId="0" applyNumberFormat="1" applyFont="1" applyFill="1" applyBorder="1" applyAlignment="1">
      <alignment vertical="center" wrapText="1"/>
    </xf>
    <xf numFmtId="177" fontId="71" fillId="0" borderId="15" xfId="0" applyNumberFormat="1" applyFont="1" applyFill="1" applyBorder="1" applyAlignment="1">
      <alignment horizontal="left" vertical="center" wrapText="1"/>
    </xf>
    <xf numFmtId="0" fontId="71" fillId="0" borderId="32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 wrapText="1"/>
    </xf>
    <xf numFmtId="177" fontId="71" fillId="0" borderId="10" xfId="0" applyNumberFormat="1" applyFont="1" applyFill="1" applyBorder="1" applyAlignment="1">
      <alignment horizontal="left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vertical="center" wrapText="1"/>
    </xf>
    <xf numFmtId="177" fontId="71" fillId="0" borderId="11" xfId="0" applyNumberFormat="1" applyFont="1" applyFill="1" applyBorder="1" applyAlignment="1">
      <alignment horizontal="left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177" fontId="7" fillId="37" borderId="10" xfId="49" applyFont="1" applyFill="1" applyBorder="1" applyAlignment="1">
      <alignment horizontal="center" vertical="center"/>
    </xf>
    <xf numFmtId="177" fontId="78" fillId="0" borderId="10" xfId="49" applyFont="1" applyFill="1" applyBorder="1" applyAlignment="1">
      <alignment horizontal="left" vertical="center"/>
    </xf>
    <xf numFmtId="177" fontId="78" fillId="0" borderId="28" xfId="49" applyFont="1" applyFill="1" applyBorder="1" applyAlignment="1">
      <alignment horizontal="left" vertical="center"/>
    </xf>
    <xf numFmtId="177" fontId="78" fillId="0" borderId="42" xfId="49" applyFont="1" applyFill="1" applyBorder="1" applyAlignment="1">
      <alignment horizontal="left" vertical="center"/>
    </xf>
    <xf numFmtId="177" fontId="16" fillId="36" borderId="10" xfId="49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177" fontId="7" fillId="38" borderId="45" xfId="0" applyNumberFormat="1" applyFont="1" applyFill="1" applyBorder="1" applyAlignment="1">
      <alignment horizontal="center" vertical="center" wrapText="1"/>
    </xf>
    <xf numFmtId="177" fontId="7" fillId="38" borderId="46" xfId="0" applyNumberFormat="1" applyFont="1" applyFill="1" applyBorder="1" applyAlignment="1">
      <alignment horizontal="center" vertical="center" wrapText="1"/>
    </xf>
    <xf numFmtId="177" fontId="7" fillId="38" borderId="47" xfId="0" applyNumberFormat="1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wrapText="1"/>
    </xf>
    <xf numFmtId="0" fontId="7" fillId="38" borderId="51" xfId="0" applyFont="1" applyFill="1" applyBorder="1" applyAlignment="1">
      <alignment horizontal="center" wrapText="1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177" fontId="7" fillId="34" borderId="54" xfId="0" applyNumberFormat="1" applyFont="1" applyFill="1" applyBorder="1" applyAlignment="1">
      <alignment horizontal="center" vertical="center"/>
    </xf>
    <xf numFmtId="177" fontId="7" fillId="34" borderId="55" xfId="0" applyNumberFormat="1" applyFont="1" applyFill="1" applyBorder="1" applyAlignment="1">
      <alignment horizontal="center" vertical="center"/>
    </xf>
    <xf numFmtId="177" fontId="74" fillId="38" borderId="45" xfId="0" applyNumberFormat="1" applyFont="1" applyFill="1" applyBorder="1" applyAlignment="1">
      <alignment horizontal="center" vertical="center" wrapText="1"/>
    </xf>
    <xf numFmtId="177" fontId="74" fillId="38" borderId="46" xfId="0" applyNumberFormat="1" applyFont="1" applyFill="1" applyBorder="1" applyAlignment="1">
      <alignment horizontal="center" vertical="center" wrapText="1"/>
    </xf>
    <xf numFmtId="177" fontId="74" fillId="38" borderId="47" xfId="0" applyNumberFormat="1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0" fontId="74" fillId="38" borderId="47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/>
    </xf>
    <xf numFmtId="0" fontId="7" fillId="38" borderId="55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49" fontId="7" fillId="38" borderId="45" xfId="0" applyNumberFormat="1" applyFont="1" applyFill="1" applyBorder="1" applyAlignment="1">
      <alignment horizontal="center" vertical="center" wrapText="1"/>
    </xf>
    <xf numFmtId="49" fontId="7" fillId="38" borderId="46" xfId="0" applyNumberFormat="1" applyFont="1" applyFill="1" applyBorder="1" applyAlignment="1">
      <alignment horizontal="center" vertical="center" wrapText="1"/>
    </xf>
    <xf numFmtId="49" fontId="7" fillId="38" borderId="47" xfId="0" applyNumberFormat="1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38" borderId="49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 wrapText="1"/>
    </xf>
    <xf numFmtId="177" fontId="15" fillId="0" borderId="10" xfId="49" applyFont="1" applyFill="1" applyBorder="1" applyAlignment="1">
      <alignment horizontal="left" vertical="center"/>
    </xf>
    <xf numFmtId="0" fontId="74" fillId="34" borderId="45" xfId="0" applyFont="1" applyFill="1" applyBorder="1" applyAlignment="1">
      <alignment horizontal="center" vertical="center" wrapText="1"/>
    </xf>
    <xf numFmtId="0" fontId="74" fillId="34" borderId="46" xfId="0" applyFont="1" applyFill="1" applyBorder="1" applyAlignment="1">
      <alignment horizontal="center" vertical="center" wrapText="1"/>
    </xf>
    <xf numFmtId="177" fontId="7" fillId="34" borderId="45" xfId="0" applyNumberFormat="1" applyFont="1" applyFill="1" applyBorder="1" applyAlignment="1">
      <alignment horizontal="center" vertical="center" wrapText="1"/>
    </xf>
    <xf numFmtId="177" fontId="7" fillId="34" borderId="46" xfId="0" applyNumberFormat="1" applyFont="1" applyFill="1" applyBorder="1" applyAlignment="1">
      <alignment horizontal="center" vertical="center" wrapText="1"/>
    </xf>
    <xf numFmtId="177" fontId="14" fillId="0" borderId="10" xfId="49" applyFont="1" applyBorder="1" applyAlignment="1">
      <alignment horizontal="left" vertical="center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177" fontId="14" fillId="0" borderId="28" xfId="49" applyFont="1" applyBorder="1" applyAlignment="1">
      <alignment horizontal="left" vertical="center"/>
    </xf>
    <xf numFmtId="177" fontId="14" fillId="0" borderId="42" xfId="49" applyFont="1" applyBorder="1" applyAlignment="1">
      <alignment horizontal="left" vertical="center"/>
    </xf>
    <xf numFmtId="177" fontId="14" fillId="0" borderId="58" xfId="49" applyFont="1" applyBorder="1" applyAlignment="1">
      <alignment horizontal="left"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42" xfId="49" applyFont="1" applyFill="1" applyBorder="1" applyAlignment="1">
      <alignment horizontal="left" vertical="center"/>
    </xf>
    <xf numFmtId="177" fontId="43" fillId="0" borderId="10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  <xf numFmtId="177" fontId="5" fillId="7" borderId="10" xfId="49" applyFont="1" applyFill="1" applyBorder="1" applyAlignment="1">
      <alignment horizontal="left" vertical="center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49" fontId="7" fillId="34" borderId="45" xfId="0" applyNumberFormat="1" applyFont="1" applyFill="1" applyBorder="1" applyAlignment="1">
      <alignment horizontal="center" vertical="center" wrapText="1"/>
    </xf>
    <xf numFmtId="49" fontId="7" fillId="34" borderId="46" xfId="0" applyNumberFormat="1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52" xfId="49" applyFont="1" applyBorder="1" applyAlignment="1">
      <alignment horizontal="center" vertical="center"/>
    </xf>
    <xf numFmtId="177" fontId="5" fillId="0" borderId="55" xfId="49" applyFont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177" fontId="74" fillId="34" borderId="45" xfId="0" applyNumberFormat="1" applyFont="1" applyFill="1" applyBorder="1" applyAlignment="1">
      <alignment horizontal="center" vertical="center" wrapText="1"/>
    </xf>
    <xf numFmtId="177" fontId="74" fillId="34" borderId="46" xfId="0" applyNumberFormat="1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177" fontId="43" fillId="0" borderId="28" xfId="49" applyFont="1" applyBorder="1" applyAlignment="1">
      <alignment horizontal="right" vertical="center"/>
    </xf>
    <xf numFmtId="177" fontId="43" fillId="0" borderId="58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177" fontId="77" fillId="39" borderId="10" xfId="49" applyFont="1" applyFill="1" applyBorder="1" applyAlignment="1">
      <alignment horizontal="center" vertical="center"/>
    </xf>
    <xf numFmtId="177" fontId="43" fillId="0" borderId="28" xfId="49" applyFont="1" applyBorder="1" applyAlignment="1">
      <alignment horizontal="center" vertical="center"/>
    </xf>
    <xf numFmtId="177" fontId="43" fillId="0" borderId="58" xfId="49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781050</xdr:colOff>
      <xdr:row>0</xdr:row>
      <xdr:rowOff>85725</xdr:rowOff>
    </xdr:from>
    <xdr:to>
      <xdr:col>11</xdr:col>
      <xdr:colOff>247650</xdr:colOff>
      <xdr:row>1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85725"/>
          <a:ext cx="2667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47625</xdr:rowOff>
    </xdr:from>
    <xdr:to>
      <xdr:col>11</xdr:col>
      <xdr:colOff>323850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47625"/>
          <a:ext cx="2838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zoomScale="70" zoomScaleNormal="70" zoomScaleSheetLayoutView="69" zoomScalePageLayoutView="14" workbookViewId="0" topLeftCell="A1">
      <selection activeCell="C118" sqref="C118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99" t="s">
        <v>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52"/>
      <c r="AA3" s="52"/>
      <c r="AB3" s="52"/>
      <c r="AC3" s="50"/>
      <c r="AD3" s="50"/>
    </row>
    <row r="4" spans="1:30" ht="17.25" customHeight="1">
      <c r="A4" s="211" t="s">
        <v>279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52"/>
      <c r="AA4" s="52"/>
      <c r="AB4" s="52"/>
      <c r="AC4" s="50"/>
      <c r="AD4" s="50"/>
    </row>
    <row r="5" spans="1:30" ht="15" thickBot="1">
      <c r="A5" s="212" t="s">
        <v>123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51"/>
      <c r="AA5" s="51"/>
      <c r="AB5" s="51"/>
      <c r="AC5" s="50"/>
      <c r="AD5" s="50"/>
    </row>
    <row r="6" spans="1:55" s="60" customFormat="1" ht="41.25" customHeight="1" thickBot="1">
      <c r="A6" s="206" t="s">
        <v>140</v>
      </c>
      <c r="B6" s="180" t="s">
        <v>242</v>
      </c>
      <c r="C6" s="198" t="s">
        <v>273</v>
      </c>
      <c r="D6" s="172" t="s">
        <v>243</v>
      </c>
      <c r="E6" s="195" t="s">
        <v>156</v>
      </c>
      <c r="F6" s="183" t="s">
        <v>157</v>
      </c>
      <c r="G6" s="200" t="s">
        <v>158</v>
      </c>
      <c r="H6" s="177" t="s">
        <v>159</v>
      </c>
      <c r="I6" s="177" t="s">
        <v>267</v>
      </c>
      <c r="J6" s="192" t="s">
        <v>78</v>
      </c>
      <c r="K6" s="203" t="s">
        <v>162</v>
      </c>
      <c r="L6" s="204"/>
      <c r="M6" s="204"/>
      <c r="N6" s="204"/>
      <c r="O6" s="204"/>
      <c r="P6" s="204"/>
      <c r="Q6" s="204"/>
      <c r="R6" s="204"/>
      <c r="S6" s="204"/>
      <c r="T6" s="204"/>
      <c r="U6" s="205"/>
      <c r="V6" s="188" t="s">
        <v>170</v>
      </c>
      <c r="W6" s="189"/>
      <c r="X6" s="183" t="s">
        <v>172</v>
      </c>
      <c r="Y6" s="183" t="s">
        <v>173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207"/>
      <c r="B7" s="181"/>
      <c r="C7" s="173" t="s">
        <v>244</v>
      </c>
      <c r="D7" s="173"/>
      <c r="E7" s="196"/>
      <c r="F7" s="184"/>
      <c r="G7" s="201"/>
      <c r="H7" s="178"/>
      <c r="I7" s="178"/>
      <c r="J7" s="193"/>
      <c r="K7" s="175" t="s">
        <v>164</v>
      </c>
      <c r="L7" s="176"/>
      <c r="M7" s="213" t="s">
        <v>163</v>
      </c>
      <c r="N7" s="215" t="s">
        <v>165</v>
      </c>
      <c r="O7" s="216"/>
      <c r="P7" s="164" t="s">
        <v>190</v>
      </c>
      <c r="Q7" s="164" t="s">
        <v>272</v>
      </c>
      <c r="R7" s="164" t="s">
        <v>265</v>
      </c>
      <c r="S7" s="186" t="s">
        <v>216</v>
      </c>
      <c r="T7" s="164" t="s">
        <v>266</v>
      </c>
      <c r="U7" s="184" t="s">
        <v>168</v>
      </c>
      <c r="V7" s="213" t="s">
        <v>169</v>
      </c>
      <c r="W7" s="209" t="s">
        <v>171</v>
      </c>
      <c r="X7" s="184"/>
      <c r="Y7" s="184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1" customFormat="1" ht="69.75" customHeight="1" thickBot="1">
      <c r="A8" s="208"/>
      <c r="B8" s="182"/>
      <c r="C8" s="174"/>
      <c r="D8" s="174"/>
      <c r="E8" s="197"/>
      <c r="F8" s="185"/>
      <c r="G8" s="202"/>
      <c r="H8" s="179"/>
      <c r="I8" s="179"/>
      <c r="J8" s="194"/>
      <c r="K8" s="128" t="s">
        <v>160</v>
      </c>
      <c r="L8" s="129" t="s">
        <v>161</v>
      </c>
      <c r="M8" s="214"/>
      <c r="N8" s="129" t="s">
        <v>166</v>
      </c>
      <c r="O8" s="129" t="s">
        <v>167</v>
      </c>
      <c r="P8" s="166"/>
      <c r="Q8" s="166"/>
      <c r="R8" s="166"/>
      <c r="S8" s="187"/>
      <c r="T8" s="166"/>
      <c r="U8" s="185"/>
      <c r="V8" s="214"/>
      <c r="W8" s="210"/>
      <c r="X8" s="185"/>
      <c r="Y8" s="185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39" customFormat="1" ht="30">
      <c r="A9" s="138">
        <v>1</v>
      </c>
      <c r="B9" s="140" t="s">
        <v>85</v>
      </c>
      <c r="C9" s="62" t="s">
        <v>141</v>
      </c>
      <c r="D9" s="63" t="s">
        <v>53</v>
      </c>
      <c r="E9" s="62" t="s">
        <v>155</v>
      </c>
      <c r="F9" s="64">
        <v>200000</v>
      </c>
      <c r="G9" s="64">
        <v>35911.92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65">
        <f aca="true" t="shared" si="2" ref="M9:M16">65050*1.1%</f>
        <v>715.5500000000001</v>
      </c>
      <c r="N9" s="65">
        <f>162625*3.04%</f>
        <v>4943.8</v>
      </c>
      <c r="O9" s="65">
        <f>162625*7.09%</f>
        <v>11530.112500000001</v>
      </c>
      <c r="P9" s="65"/>
      <c r="Q9" s="65"/>
      <c r="R9" s="65"/>
      <c r="S9" s="65">
        <v>0</v>
      </c>
      <c r="T9" s="65"/>
      <c r="U9" s="65">
        <f aca="true" t="shared" si="3" ref="U9:U41">SUM(K9:S9)</f>
        <v>37129.4625</v>
      </c>
      <c r="V9" s="65">
        <f aca="true" t="shared" si="4" ref="V9:V41">+K9+N9</f>
        <v>10683.8</v>
      </c>
      <c r="W9" s="65">
        <f aca="true" t="shared" si="5" ref="W9:W41">+L9+M9+O9</f>
        <v>26445.6625</v>
      </c>
      <c r="X9" s="143">
        <f>+F9-V9-G9-H9-S9-J9-P9-Q9-R9-T9-I9</f>
        <v>153279.28000000003</v>
      </c>
      <c r="Y9" s="146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9">
        <f>A9+1</f>
        <v>2</v>
      </c>
      <c r="B10" s="141" t="s">
        <v>253</v>
      </c>
      <c r="C10" s="35" t="s">
        <v>141</v>
      </c>
      <c r="D10" s="35" t="s">
        <v>96</v>
      </c>
      <c r="E10" s="35" t="s">
        <v>155</v>
      </c>
      <c r="F10" s="40">
        <v>150000</v>
      </c>
      <c r="G10" s="40">
        <v>23866.62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 t="shared" si="2"/>
        <v>715.5500000000001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/>
      <c r="T10" s="42"/>
      <c r="U10" s="42">
        <f t="shared" si="3"/>
        <v>30865.549999999996</v>
      </c>
      <c r="V10" s="42">
        <f t="shared" si="4"/>
        <v>8865</v>
      </c>
      <c r="W10" s="42">
        <f t="shared" si="5"/>
        <v>22000.549999999996</v>
      </c>
      <c r="X10" s="144">
        <f aca="true" t="shared" si="6" ref="X10:X74">+F10-V10-G10-H10-S10-J10-P10-Q10-R10-T10-I10</f>
        <v>117243.38</v>
      </c>
      <c r="Y10" s="147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9">
        <f>A10+1</f>
        <v>3</v>
      </c>
      <c r="B11" s="141" t="s">
        <v>251</v>
      </c>
      <c r="C11" s="35" t="s">
        <v>141</v>
      </c>
      <c r="D11" s="35" t="s">
        <v>98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3"/>
        <v>5936</v>
      </c>
      <c r="V11" s="42">
        <f t="shared" si="4"/>
        <v>1654.8000000000002</v>
      </c>
      <c r="W11" s="42">
        <f t="shared" si="5"/>
        <v>4281.2</v>
      </c>
      <c r="X11" s="144">
        <f t="shared" si="6"/>
        <v>26320.2</v>
      </c>
      <c r="Y11" s="147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9">
        <f aca="true" t="shared" si="7" ref="A12:A76">A11+1</f>
        <v>4</v>
      </c>
      <c r="B12" s="141" t="s">
        <v>86</v>
      </c>
      <c r="C12" s="35" t="s">
        <v>141</v>
      </c>
      <c r="D12" s="35" t="s">
        <v>87</v>
      </c>
      <c r="E12" s="35" t="s">
        <v>153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 t="shared" si="2"/>
        <v>715.5500000000001</v>
      </c>
      <c r="N12" s="42">
        <f>+F12*3.04%</f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1834</v>
      </c>
      <c r="U12" s="42">
        <f t="shared" si="3"/>
        <v>35086.045869999994</v>
      </c>
      <c r="V12" s="42">
        <f t="shared" si="4"/>
        <v>8635.802517</v>
      </c>
      <c r="W12" s="42">
        <f t="shared" si="5"/>
        <v>21450.243352999998</v>
      </c>
      <c r="X12" s="144">
        <f t="shared" si="6"/>
        <v>107572.67748299999</v>
      </c>
      <c r="Y12" s="147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7.25">
      <c r="A13" s="139">
        <f t="shared" si="7"/>
        <v>5</v>
      </c>
      <c r="B13" s="141" t="s">
        <v>88</v>
      </c>
      <c r="C13" s="35" t="s">
        <v>141</v>
      </c>
      <c r="D13" s="34" t="s">
        <v>89</v>
      </c>
      <c r="E13" s="35" t="s">
        <v>153</v>
      </c>
      <c r="F13" s="40">
        <v>180000</v>
      </c>
      <c r="G13" s="40">
        <v>30677.31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 t="shared" si="2"/>
        <v>715.5500000000001</v>
      </c>
      <c r="N13" s="42">
        <f>162625*3.04%</f>
        <v>4943.8</v>
      </c>
      <c r="O13" s="42">
        <f>162625*7.09%</f>
        <v>11530.112500000001</v>
      </c>
      <c r="P13" s="42"/>
      <c r="Q13" s="42"/>
      <c r="R13" s="42"/>
      <c r="S13" s="42">
        <v>1512.45</v>
      </c>
      <c r="T13" s="42"/>
      <c r="U13" s="42">
        <f t="shared" si="3"/>
        <v>36647.9125</v>
      </c>
      <c r="V13" s="42">
        <f t="shared" si="4"/>
        <v>10109.8</v>
      </c>
      <c r="W13" s="42">
        <f t="shared" si="5"/>
        <v>25025.6625</v>
      </c>
      <c r="X13" s="144">
        <f t="shared" si="6"/>
        <v>137575.44</v>
      </c>
      <c r="Y13" s="147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7.25">
      <c r="A14" s="139">
        <f t="shared" si="7"/>
        <v>6</v>
      </c>
      <c r="B14" s="141" t="s">
        <v>138</v>
      </c>
      <c r="C14" s="35" t="s">
        <v>141</v>
      </c>
      <c r="D14" s="35" t="s">
        <v>137</v>
      </c>
      <c r="E14" s="35" t="s">
        <v>153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 t="shared" si="2"/>
        <v>715.5500000000001</v>
      </c>
      <c r="N14" s="42">
        <f>+F14*3.04%</f>
        <v>3921.6</v>
      </c>
      <c r="O14" s="42">
        <f aca="true" t="shared" si="8" ref="O14:O20">+F14*7.09%</f>
        <v>9146.1</v>
      </c>
      <c r="P14" s="42"/>
      <c r="Q14" s="42"/>
      <c r="R14" s="42"/>
      <c r="S14" s="42"/>
      <c r="T14" s="42"/>
      <c r="U14" s="42">
        <f t="shared" si="3"/>
        <v>26644.549999999996</v>
      </c>
      <c r="V14" s="42">
        <f t="shared" si="4"/>
        <v>7623.9</v>
      </c>
      <c r="W14" s="42">
        <f t="shared" si="5"/>
        <v>19020.65</v>
      </c>
      <c r="X14" s="144">
        <f t="shared" si="6"/>
        <v>102324.21</v>
      </c>
      <c r="Y14" s="147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9">
        <f t="shared" si="7"/>
        <v>7</v>
      </c>
      <c r="B15" s="141" t="s">
        <v>14</v>
      </c>
      <c r="C15" s="35" t="s">
        <v>141</v>
      </c>
      <c r="D15" s="34" t="s">
        <v>47</v>
      </c>
      <c r="E15" s="35" t="s">
        <v>0</v>
      </c>
      <c r="F15" s="40">
        <v>80397.04</v>
      </c>
      <c r="G15" s="40">
        <v>7494.26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 t="shared" si="2"/>
        <v>715.5500000000001</v>
      </c>
      <c r="N15" s="42">
        <f>+F15*3.04%</f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0</v>
      </c>
      <c r="T15" s="42">
        <v>1834</v>
      </c>
      <c r="U15" s="42">
        <f t="shared" si="3"/>
        <v>17375.35504</v>
      </c>
      <c r="V15" s="42">
        <f t="shared" si="4"/>
        <v>4751.465064</v>
      </c>
      <c r="W15" s="42">
        <f t="shared" si="5"/>
        <v>12123.889975999999</v>
      </c>
      <c r="X15" s="144">
        <f t="shared" si="6"/>
        <v>65792.314936</v>
      </c>
      <c r="Y15" s="147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9">
        <f t="shared" si="7"/>
        <v>8</v>
      </c>
      <c r="B16" s="141" t="s">
        <v>22</v>
      </c>
      <c r="C16" s="35" t="s">
        <v>142</v>
      </c>
      <c r="D16" s="34" t="s">
        <v>63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 t="shared" si="2"/>
        <v>715.5500000000001</v>
      </c>
      <c r="N16" s="42">
        <f>+F16*3.04%</f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3"/>
        <v>18805.55</v>
      </c>
      <c r="V16" s="42">
        <f t="shared" si="4"/>
        <v>5319</v>
      </c>
      <c r="W16" s="42">
        <f t="shared" si="5"/>
        <v>13486.55</v>
      </c>
      <c r="X16" s="144">
        <f t="shared" si="6"/>
        <v>74902.88</v>
      </c>
      <c r="Y16" s="147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9">
        <f t="shared" si="7"/>
        <v>9</v>
      </c>
      <c r="B17" s="141" t="s">
        <v>92</v>
      </c>
      <c r="C17" s="35" t="s">
        <v>142</v>
      </c>
      <c r="D17" s="34" t="s">
        <v>93</v>
      </c>
      <c r="E17" s="35" t="s">
        <v>153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3"/>
        <v>10600</v>
      </c>
      <c r="V17" s="42">
        <f t="shared" si="4"/>
        <v>2955</v>
      </c>
      <c r="W17" s="42">
        <f t="shared" si="5"/>
        <v>7645</v>
      </c>
      <c r="X17" s="144">
        <f t="shared" si="6"/>
        <v>45066</v>
      </c>
      <c r="Y17" s="147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9">
        <f t="shared" si="7"/>
        <v>10</v>
      </c>
      <c r="B18" s="141" t="s">
        <v>16</v>
      </c>
      <c r="C18" s="35" t="s">
        <v>142</v>
      </c>
      <c r="D18" s="34" t="s">
        <v>79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30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1512.45</v>
      </c>
      <c r="T18" s="42">
        <v>2011</v>
      </c>
      <c r="U18" s="42">
        <f t="shared" si="3"/>
        <v>9752.96232</v>
      </c>
      <c r="V18" s="42">
        <f t="shared" si="4"/>
        <v>2018.463576</v>
      </c>
      <c r="W18" s="42">
        <f t="shared" si="5"/>
        <v>5222.048744</v>
      </c>
      <c r="X18" s="144">
        <f t="shared" si="6"/>
        <v>27486.446423999998</v>
      </c>
      <c r="Y18" s="147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7.25">
      <c r="A19" s="139">
        <f t="shared" si="7"/>
        <v>11</v>
      </c>
      <c r="B19" s="141" t="s">
        <v>120</v>
      </c>
      <c r="C19" s="35" t="s">
        <v>142</v>
      </c>
      <c r="D19" s="34" t="s">
        <v>121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/>
      <c r="U19" s="42">
        <f t="shared" si="3"/>
        <v>11748.4</v>
      </c>
      <c r="V19" s="42">
        <f t="shared" si="4"/>
        <v>2996.37</v>
      </c>
      <c r="W19" s="42">
        <f t="shared" si="5"/>
        <v>7752.03</v>
      </c>
      <c r="X19" s="144">
        <f t="shared" si="6"/>
        <v>44525.84</v>
      </c>
      <c r="Y19" s="147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7.25">
      <c r="A20" s="139">
        <f t="shared" si="7"/>
        <v>12</v>
      </c>
      <c r="B20" s="141" t="s">
        <v>203</v>
      </c>
      <c r="C20" s="35" t="s">
        <v>142</v>
      </c>
      <c r="D20" s="34" t="s">
        <v>204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/>
      <c r="U20" s="42">
        <f t="shared" si="3"/>
        <v>7996</v>
      </c>
      <c r="V20" s="42">
        <f t="shared" si="4"/>
        <v>1950.3000000000002</v>
      </c>
      <c r="W20" s="42">
        <f t="shared" si="5"/>
        <v>5045.700000000001</v>
      </c>
      <c r="X20" s="144">
        <f t="shared" si="6"/>
        <v>29824.7</v>
      </c>
      <c r="Y20" s="147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17.25">
      <c r="A21" s="139">
        <f t="shared" si="7"/>
        <v>13</v>
      </c>
      <c r="B21" s="141" t="s">
        <v>250</v>
      </c>
      <c r="C21" s="35" t="s">
        <v>142</v>
      </c>
      <c r="D21" s="34" t="s">
        <v>249</v>
      </c>
      <c r="E21" s="35" t="s">
        <v>0</v>
      </c>
      <c r="F21" s="40">
        <v>30000</v>
      </c>
      <c r="G21" s="40"/>
      <c r="H21" s="42">
        <v>25</v>
      </c>
      <c r="I21" s="42"/>
      <c r="J21" s="42">
        <v>100</v>
      </c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3"/>
        <v>6860</v>
      </c>
      <c r="V21" s="42">
        <f t="shared" si="4"/>
        <v>1773</v>
      </c>
      <c r="W21" s="42">
        <f t="shared" si="5"/>
        <v>4587</v>
      </c>
      <c r="X21" s="144">
        <f t="shared" si="6"/>
        <v>25768</v>
      </c>
      <c r="Y21" s="147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9">
        <f t="shared" si="7"/>
        <v>14</v>
      </c>
      <c r="B22" s="141" t="s">
        <v>90</v>
      </c>
      <c r="C22" s="35" t="s">
        <v>143</v>
      </c>
      <c r="D22" s="34" t="s">
        <v>91</v>
      </c>
      <c r="E22" s="35" t="s">
        <v>0</v>
      </c>
      <c r="F22" s="40">
        <v>80000</v>
      </c>
      <c r="G22" s="40">
        <v>7022.76</v>
      </c>
      <c r="H22" s="42">
        <v>25</v>
      </c>
      <c r="I22" s="42"/>
      <c r="J22" s="42">
        <v>100</v>
      </c>
      <c r="K22" s="42">
        <f aca="true" t="shared" si="12" ref="K22:K52">+F22*2.87%</f>
        <v>2296</v>
      </c>
      <c r="L22" s="42">
        <f aca="true" t="shared" si="13" ref="L22:L52">+F22*7.1%</f>
        <v>5679.999999999999</v>
      </c>
      <c r="M22" s="42">
        <f>65050*1.1%</f>
        <v>715.5500000000001</v>
      </c>
      <c r="N22" s="42">
        <f t="shared" si="11"/>
        <v>2432</v>
      </c>
      <c r="O22" s="42">
        <f aca="true" t="shared" si="14" ref="O22:O30">+F22*7.09%</f>
        <v>5672</v>
      </c>
      <c r="P22" s="42"/>
      <c r="Q22" s="42"/>
      <c r="R22" s="42"/>
      <c r="S22" s="42">
        <v>1512.45</v>
      </c>
      <c r="T22" s="42"/>
      <c r="U22" s="42">
        <f t="shared" si="3"/>
        <v>18308</v>
      </c>
      <c r="V22" s="42">
        <f t="shared" si="4"/>
        <v>4728</v>
      </c>
      <c r="W22" s="42">
        <f t="shared" si="5"/>
        <v>12067.55</v>
      </c>
      <c r="X22" s="144">
        <f t="shared" si="6"/>
        <v>66611.79000000001</v>
      </c>
      <c r="Y22" s="147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9">
        <f t="shared" si="7"/>
        <v>15</v>
      </c>
      <c r="B23" s="141" t="s">
        <v>64</v>
      </c>
      <c r="C23" s="35" t="s">
        <v>143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3"/>
        <v>8480</v>
      </c>
      <c r="V23" s="42">
        <f t="shared" si="4"/>
        <v>2364</v>
      </c>
      <c r="W23" s="42">
        <f t="shared" si="5"/>
        <v>6116</v>
      </c>
      <c r="X23" s="144">
        <f t="shared" si="6"/>
        <v>37068.35</v>
      </c>
      <c r="Y23" s="147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9">
        <f t="shared" si="7"/>
        <v>16</v>
      </c>
      <c r="B24" s="141" t="s">
        <v>23</v>
      </c>
      <c r="C24" s="35" t="s">
        <v>143</v>
      </c>
      <c r="D24" s="34" t="s">
        <v>70</v>
      </c>
      <c r="E24" s="35" t="s">
        <v>0</v>
      </c>
      <c r="F24" s="40">
        <v>90081.87</v>
      </c>
      <c r="G24" s="40">
        <v>9394.26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65050*1.1%</f>
        <v>715.5500000000001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1512.45</v>
      </c>
      <c r="T24" s="42"/>
      <c r="U24" s="42">
        <f t="shared" si="3"/>
        <v>20334.45587</v>
      </c>
      <c r="V24" s="42">
        <f t="shared" si="4"/>
        <v>5323.838517</v>
      </c>
      <c r="W24" s="42">
        <f t="shared" si="5"/>
        <v>13498.167353</v>
      </c>
      <c r="X24" s="144">
        <f t="shared" si="6"/>
        <v>73726.321483</v>
      </c>
      <c r="Y24" s="147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9">
        <f t="shared" si="7"/>
        <v>17</v>
      </c>
      <c r="B25" s="141" t="s">
        <v>71</v>
      </c>
      <c r="C25" s="35" t="s">
        <v>144</v>
      </c>
      <c r="D25" s="34" t="s">
        <v>48</v>
      </c>
      <c r="E25" s="35" t="s">
        <v>0</v>
      </c>
      <c r="F25" s="40">
        <v>56200</v>
      </c>
      <c r="G25" s="40">
        <v>2275.3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3024.9</v>
      </c>
      <c r="T25" s="42">
        <v>1834</v>
      </c>
      <c r="U25" s="42">
        <f t="shared" si="3"/>
        <v>15439.3</v>
      </c>
      <c r="V25" s="42">
        <f t="shared" si="4"/>
        <v>3321.42</v>
      </c>
      <c r="W25" s="42">
        <f t="shared" si="5"/>
        <v>8592.98</v>
      </c>
      <c r="X25" s="144">
        <f t="shared" si="6"/>
        <v>45019.38</v>
      </c>
      <c r="Y25" s="147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9">
        <f>A25+1</f>
        <v>18</v>
      </c>
      <c r="B26" s="141" t="s">
        <v>275</v>
      </c>
      <c r="C26" s="35" t="s">
        <v>144</v>
      </c>
      <c r="D26" s="34" t="s">
        <v>117</v>
      </c>
      <c r="E26" s="35" t="s">
        <v>0</v>
      </c>
      <c r="F26" s="40">
        <v>22000</v>
      </c>
      <c r="G26" s="40"/>
      <c r="H26" s="42">
        <v>25</v>
      </c>
      <c r="I26" s="42"/>
      <c r="J26" s="42">
        <v>100</v>
      </c>
      <c r="K26" s="42">
        <f>+F26*2.87%</f>
        <v>631.4</v>
      </c>
      <c r="L26" s="42">
        <f>+F26*7.1%</f>
        <v>1561.9999999999998</v>
      </c>
      <c r="M26" s="42">
        <f>+F26*1.1%</f>
        <v>242.00000000000003</v>
      </c>
      <c r="N26" s="42">
        <f>+F26*3.04%</f>
        <v>668.8</v>
      </c>
      <c r="O26" s="42">
        <f>+F26*7.09%</f>
        <v>1559.8000000000002</v>
      </c>
      <c r="P26" s="42"/>
      <c r="Q26" s="42"/>
      <c r="R26" s="42"/>
      <c r="S26" s="42"/>
      <c r="T26" s="42"/>
      <c r="U26" s="42">
        <f t="shared" si="3"/>
        <v>4664</v>
      </c>
      <c r="V26" s="42">
        <f t="shared" si="4"/>
        <v>1300.1999999999998</v>
      </c>
      <c r="W26" s="42">
        <f t="shared" si="5"/>
        <v>3363.8</v>
      </c>
      <c r="X26" s="144">
        <f>+F26-V26-G26-H26-S26-J26-P26-Q26-R26-T26-I26</f>
        <v>20574.8</v>
      </c>
      <c r="Y26" s="147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30">
      <c r="A27" s="139">
        <f>A26+1</f>
        <v>19</v>
      </c>
      <c r="B27" s="141" t="s">
        <v>35</v>
      </c>
      <c r="C27" s="35" t="s">
        <v>145</v>
      </c>
      <c r="D27" s="34" t="s">
        <v>51</v>
      </c>
      <c r="E27" s="35" t="s">
        <v>0</v>
      </c>
      <c r="F27" s="40">
        <v>44824.05</v>
      </c>
      <c r="G27" s="40">
        <v>1123.49</v>
      </c>
      <c r="H27" s="42">
        <v>25</v>
      </c>
      <c r="I27" s="42"/>
      <c r="J27" s="42">
        <v>100</v>
      </c>
      <c r="K27" s="42">
        <f t="shared" si="12"/>
        <v>1286.450235</v>
      </c>
      <c r="L27" s="42">
        <f t="shared" si="13"/>
        <v>3182.50755</v>
      </c>
      <c r="M27" s="42">
        <f>+F27*1.1%</f>
        <v>493.06455000000005</v>
      </c>
      <c r="N27" s="42">
        <f t="shared" si="11"/>
        <v>1362.65112</v>
      </c>
      <c r="O27" s="42">
        <f t="shared" si="14"/>
        <v>3178.0251450000005</v>
      </c>
      <c r="P27" s="42"/>
      <c r="Q27" s="42"/>
      <c r="R27" s="42">
        <v>500</v>
      </c>
      <c r="S27" s="42">
        <v>0</v>
      </c>
      <c r="T27" s="42"/>
      <c r="U27" s="42">
        <f t="shared" si="3"/>
        <v>10002.6986</v>
      </c>
      <c r="V27" s="42">
        <f t="shared" si="4"/>
        <v>2649.101355</v>
      </c>
      <c r="W27" s="42">
        <f t="shared" si="5"/>
        <v>6853.597245000001</v>
      </c>
      <c r="X27" s="144">
        <f t="shared" si="6"/>
        <v>40426.458645000006</v>
      </c>
      <c r="Y27" s="147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45">
      <c r="A28" s="139">
        <f t="shared" si="7"/>
        <v>20</v>
      </c>
      <c r="B28" s="141" t="s">
        <v>68</v>
      </c>
      <c r="C28" s="35" t="s">
        <v>145</v>
      </c>
      <c r="D28" s="34" t="s">
        <v>69</v>
      </c>
      <c r="E28" s="35" t="s">
        <v>0</v>
      </c>
      <c r="F28" s="40">
        <v>50000</v>
      </c>
      <c r="G28" s="40">
        <v>1854</v>
      </c>
      <c r="H28" s="42">
        <v>25</v>
      </c>
      <c r="I28" s="42"/>
      <c r="J28" s="42">
        <v>100</v>
      </c>
      <c r="K28" s="42">
        <f t="shared" si="12"/>
        <v>1435</v>
      </c>
      <c r="L28" s="42">
        <f t="shared" si="13"/>
        <v>3549.9999999999995</v>
      </c>
      <c r="M28" s="42">
        <f>+F28*1.1%</f>
        <v>550</v>
      </c>
      <c r="N28" s="42">
        <f t="shared" si="11"/>
        <v>1520</v>
      </c>
      <c r="O28" s="42">
        <f t="shared" si="14"/>
        <v>3545.0000000000005</v>
      </c>
      <c r="P28" s="42"/>
      <c r="Q28" s="42"/>
      <c r="R28" s="42"/>
      <c r="S28" s="42">
        <v>0</v>
      </c>
      <c r="T28" s="42"/>
      <c r="U28" s="42">
        <f t="shared" si="3"/>
        <v>10600</v>
      </c>
      <c r="V28" s="42">
        <f t="shared" si="4"/>
        <v>2955</v>
      </c>
      <c r="W28" s="42">
        <f t="shared" si="5"/>
        <v>7645</v>
      </c>
      <c r="X28" s="144">
        <f t="shared" si="6"/>
        <v>45066</v>
      </c>
      <c r="Y28" s="147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9">
        <f t="shared" si="7"/>
        <v>21</v>
      </c>
      <c r="B29" s="141" t="s">
        <v>76</v>
      </c>
      <c r="C29" s="35" t="s">
        <v>145</v>
      </c>
      <c r="D29" s="34" t="s">
        <v>77</v>
      </c>
      <c r="E29" s="35" t="s">
        <v>0</v>
      </c>
      <c r="F29" s="40">
        <v>90000</v>
      </c>
      <c r="G29" s="40">
        <v>9753.12</v>
      </c>
      <c r="H29" s="42">
        <v>25</v>
      </c>
      <c r="I29" s="42"/>
      <c r="J29" s="42">
        <v>100</v>
      </c>
      <c r="K29" s="42">
        <f t="shared" si="12"/>
        <v>2583</v>
      </c>
      <c r="L29" s="42">
        <f t="shared" si="13"/>
        <v>6389.999999999999</v>
      </c>
      <c r="M29" s="42">
        <f>65050*1.1%</f>
        <v>715.5500000000001</v>
      </c>
      <c r="N29" s="42">
        <f t="shared" si="11"/>
        <v>2736</v>
      </c>
      <c r="O29" s="42">
        <f t="shared" si="14"/>
        <v>6381</v>
      </c>
      <c r="P29" s="42"/>
      <c r="Q29" s="42"/>
      <c r="R29" s="42">
        <v>500</v>
      </c>
      <c r="S29" s="42"/>
      <c r="T29" s="42">
        <v>2011</v>
      </c>
      <c r="U29" s="42">
        <f t="shared" si="3"/>
        <v>19305.55</v>
      </c>
      <c r="V29" s="42">
        <f t="shared" si="4"/>
        <v>5319</v>
      </c>
      <c r="W29" s="42">
        <f t="shared" si="5"/>
        <v>13486.55</v>
      </c>
      <c r="X29" s="144">
        <f t="shared" si="6"/>
        <v>72291.88</v>
      </c>
      <c r="Y29" s="147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9">
        <f t="shared" si="7"/>
        <v>22</v>
      </c>
      <c r="B30" s="141" t="s">
        <v>7</v>
      </c>
      <c r="C30" s="35" t="s">
        <v>146</v>
      </c>
      <c r="D30" s="34" t="s">
        <v>42</v>
      </c>
      <c r="E30" s="35" t="s">
        <v>0</v>
      </c>
      <c r="F30" s="40">
        <v>45000</v>
      </c>
      <c r="G30" s="40">
        <v>1148.33</v>
      </c>
      <c r="H30" s="42">
        <v>25</v>
      </c>
      <c r="I30" s="42"/>
      <c r="J30" s="42">
        <v>100</v>
      </c>
      <c r="K30" s="42">
        <f t="shared" si="12"/>
        <v>1291.5</v>
      </c>
      <c r="L30" s="42">
        <f t="shared" si="13"/>
        <v>3194.9999999999995</v>
      </c>
      <c r="M30" s="42">
        <f aca="true" t="shared" si="15" ref="M30:M35">+F30*1.1%</f>
        <v>495.00000000000006</v>
      </c>
      <c r="N30" s="42">
        <f t="shared" si="11"/>
        <v>1368</v>
      </c>
      <c r="O30" s="42">
        <f t="shared" si="14"/>
        <v>3190.5</v>
      </c>
      <c r="P30" s="42"/>
      <c r="Q30" s="42"/>
      <c r="R30" s="42"/>
      <c r="S30" s="42">
        <v>0</v>
      </c>
      <c r="T30" s="42"/>
      <c r="U30" s="42">
        <f t="shared" si="3"/>
        <v>9540</v>
      </c>
      <c r="V30" s="42">
        <f t="shared" si="4"/>
        <v>2659.5</v>
      </c>
      <c r="W30" s="42">
        <f t="shared" si="5"/>
        <v>6880.5</v>
      </c>
      <c r="X30" s="144">
        <f t="shared" si="6"/>
        <v>41067.17</v>
      </c>
      <c r="Y30" s="147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39" customFormat="1" ht="30">
      <c r="A31" s="139">
        <f t="shared" si="7"/>
        <v>23</v>
      </c>
      <c r="B31" s="141" t="s">
        <v>205</v>
      </c>
      <c r="C31" s="35" t="s">
        <v>146</v>
      </c>
      <c r="D31" s="34" t="s">
        <v>98</v>
      </c>
      <c r="E31" s="35" t="s">
        <v>0</v>
      </c>
      <c r="F31" s="40">
        <v>27000</v>
      </c>
      <c r="G31" s="40"/>
      <c r="H31" s="42">
        <v>25</v>
      </c>
      <c r="I31" s="42"/>
      <c r="J31" s="42">
        <v>100</v>
      </c>
      <c r="K31" s="42">
        <f>+F31*2.87%</f>
        <v>774.9</v>
      </c>
      <c r="L31" s="42">
        <f>+F31*7.1%</f>
        <v>1916.9999999999998</v>
      </c>
      <c r="M31" s="42">
        <f t="shared" si="15"/>
        <v>297.00000000000006</v>
      </c>
      <c r="N31" s="42">
        <f>+F31*3.04%</f>
        <v>820.8</v>
      </c>
      <c r="O31" s="42">
        <f>+F31*7.09%</f>
        <v>1914.3000000000002</v>
      </c>
      <c r="P31" s="42"/>
      <c r="Q31" s="42"/>
      <c r="R31" s="42">
        <v>500</v>
      </c>
      <c r="S31" s="42">
        <v>0</v>
      </c>
      <c r="T31" s="42">
        <v>1834</v>
      </c>
      <c r="U31" s="42">
        <f t="shared" si="3"/>
        <v>6224</v>
      </c>
      <c r="V31" s="42">
        <f t="shared" si="4"/>
        <v>1595.6999999999998</v>
      </c>
      <c r="W31" s="42">
        <f t="shared" si="5"/>
        <v>4128.3</v>
      </c>
      <c r="X31" s="144">
        <f t="shared" si="6"/>
        <v>22945.3</v>
      </c>
      <c r="Y31" s="147">
        <v>111</v>
      </c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07" customFormat="1" ht="30">
      <c r="A32" s="139">
        <f t="shared" si="7"/>
        <v>24</v>
      </c>
      <c r="B32" s="141" t="s">
        <v>235</v>
      </c>
      <c r="C32" s="35" t="s">
        <v>146</v>
      </c>
      <c r="D32" s="34" t="s">
        <v>98</v>
      </c>
      <c r="E32" s="35" t="s">
        <v>0</v>
      </c>
      <c r="F32" s="40">
        <v>30000</v>
      </c>
      <c r="G32" s="40"/>
      <c r="H32" s="42">
        <v>25</v>
      </c>
      <c r="I32" s="42"/>
      <c r="J32" s="42">
        <v>100</v>
      </c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>+F32*3.04%</f>
        <v>912</v>
      </c>
      <c r="O32" s="42">
        <f>+F32*7.09%</f>
        <v>2127</v>
      </c>
      <c r="P32" s="42"/>
      <c r="Q32" s="42"/>
      <c r="R32" s="42">
        <v>1000</v>
      </c>
      <c r="S32" s="42">
        <v>0</v>
      </c>
      <c r="T32" s="42"/>
      <c r="U32" s="42">
        <f t="shared" si="3"/>
        <v>7360</v>
      </c>
      <c r="V32" s="42">
        <f t="shared" si="4"/>
        <v>1773</v>
      </c>
      <c r="W32" s="42">
        <f t="shared" si="5"/>
        <v>4587</v>
      </c>
      <c r="X32" s="144">
        <f t="shared" si="6"/>
        <v>27102</v>
      </c>
      <c r="Y32" s="147">
        <v>111</v>
      </c>
      <c r="Z32" s="104"/>
      <c r="AA32" s="105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1:55" s="107" customFormat="1" ht="30">
      <c r="A33" s="139">
        <f t="shared" si="7"/>
        <v>25</v>
      </c>
      <c r="B33" s="141" t="s">
        <v>236</v>
      </c>
      <c r="C33" s="35" t="s">
        <v>146</v>
      </c>
      <c r="D33" s="34" t="s">
        <v>98</v>
      </c>
      <c r="E33" s="35" t="s">
        <v>0</v>
      </c>
      <c r="F33" s="40">
        <v>30000</v>
      </c>
      <c r="G33" s="40"/>
      <c r="H33" s="42">
        <v>25</v>
      </c>
      <c r="I33" s="42"/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>+F33*3.04%</f>
        <v>912</v>
      </c>
      <c r="O33" s="42">
        <f>+F33*7.09%</f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3"/>
        <v>6860</v>
      </c>
      <c r="V33" s="42">
        <f t="shared" si="4"/>
        <v>1773</v>
      </c>
      <c r="W33" s="42">
        <f t="shared" si="5"/>
        <v>4587</v>
      </c>
      <c r="X33" s="144">
        <f t="shared" si="6"/>
        <v>25768</v>
      </c>
      <c r="Y33" s="147">
        <v>111</v>
      </c>
      <c r="Z33" s="104"/>
      <c r="AA33" s="105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1:55" s="107" customFormat="1" ht="30">
      <c r="A34" s="139">
        <f t="shared" si="7"/>
        <v>26</v>
      </c>
      <c r="B34" s="141" t="s">
        <v>213</v>
      </c>
      <c r="C34" s="35" t="s">
        <v>146</v>
      </c>
      <c r="D34" s="34" t="s">
        <v>117</v>
      </c>
      <c r="E34" s="35" t="s">
        <v>0</v>
      </c>
      <c r="F34" s="40">
        <v>30000</v>
      </c>
      <c r="G34" s="40">
        <v>0</v>
      </c>
      <c r="H34" s="42">
        <v>25</v>
      </c>
      <c r="I34" s="42">
        <v>100</v>
      </c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>+F34*3.04%</f>
        <v>912</v>
      </c>
      <c r="O34" s="42">
        <f>+F34*7.09%</f>
        <v>2127</v>
      </c>
      <c r="P34" s="42"/>
      <c r="Q34" s="42"/>
      <c r="R34" s="42">
        <v>500</v>
      </c>
      <c r="S34" s="42">
        <v>0</v>
      </c>
      <c r="T34" s="42">
        <v>1834</v>
      </c>
      <c r="U34" s="42">
        <f t="shared" si="3"/>
        <v>6860</v>
      </c>
      <c r="V34" s="42">
        <f t="shared" si="4"/>
        <v>1773</v>
      </c>
      <c r="W34" s="42">
        <f t="shared" si="5"/>
        <v>4587</v>
      </c>
      <c r="X34" s="144">
        <f t="shared" si="6"/>
        <v>25668</v>
      </c>
      <c r="Y34" s="147">
        <v>111</v>
      </c>
      <c r="Z34" s="104"/>
      <c r="AA34" s="105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1:55" s="39" customFormat="1" ht="30">
      <c r="A35" s="139">
        <f t="shared" si="7"/>
        <v>27</v>
      </c>
      <c r="B35" s="141" t="s">
        <v>108</v>
      </c>
      <c r="C35" s="35" t="s">
        <v>248</v>
      </c>
      <c r="D35" s="34" t="s">
        <v>117</v>
      </c>
      <c r="E35" s="35" t="s">
        <v>154</v>
      </c>
      <c r="F35" s="40">
        <v>30000</v>
      </c>
      <c r="G35" s="40">
        <v>0</v>
      </c>
      <c r="H35" s="42">
        <v>25</v>
      </c>
      <c r="I35" s="42"/>
      <c r="J35" s="42">
        <v>100</v>
      </c>
      <c r="K35" s="42">
        <f>+F35*2.87%</f>
        <v>861</v>
      </c>
      <c r="L35" s="42">
        <f>+F35*7.1%</f>
        <v>2130</v>
      </c>
      <c r="M35" s="42">
        <f t="shared" si="15"/>
        <v>330.00000000000006</v>
      </c>
      <c r="N35" s="42">
        <f>+F35*3.04%</f>
        <v>912</v>
      </c>
      <c r="O35" s="42">
        <f>+F35*7.09%</f>
        <v>2127</v>
      </c>
      <c r="P35" s="42"/>
      <c r="Q35" s="42"/>
      <c r="R35" s="42">
        <v>1000</v>
      </c>
      <c r="S35" s="42">
        <v>0</v>
      </c>
      <c r="T35" s="42">
        <v>1834</v>
      </c>
      <c r="U35" s="42">
        <f t="shared" si="3"/>
        <v>7360</v>
      </c>
      <c r="V35" s="42">
        <f t="shared" si="4"/>
        <v>1773</v>
      </c>
      <c r="W35" s="42">
        <f t="shared" si="5"/>
        <v>4587</v>
      </c>
      <c r="X35" s="144">
        <f t="shared" si="6"/>
        <v>25268</v>
      </c>
      <c r="Y35" s="147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7.25">
      <c r="A36" s="139">
        <f t="shared" si="7"/>
        <v>28</v>
      </c>
      <c r="B36" s="141" t="s">
        <v>28</v>
      </c>
      <c r="C36" s="35" t="s">
        <v>147</v>
      </c>
      <c r="D36" s="34" t="s">
        <v>55</v>
      </c>
      <c r="E36" s="35" t="s">
        <v>0</v>
      </c>
      <c r="F36" s="40">
        <v>180000</v>
      </c>
      <c r="G36" s="40">
        <v>30677.31</v>
      </c>
      <c r="H36" s="42">
        <v>25</v>
      </c>
      <c r="I36" s="42"/>
      <c r="J36" s="42">
        <v>100</v>
      </c>
      <c r="K36" s="42">
        <f t="shared" si="12"/>
        <v>5166</v>
      </c>
      <c r="L36" s="42">
        <f t="shared" si="13"/>
        <v>12779.999999999998</v>
      </c>
      <c r="M36" s="42">
        <f>65050*1.1%</f>
        <v>715.5500000000001</v>
      </c>
      <c r="N36" s="42">
        <f>162625*3.04%</f>
        <v>4943.8</v>
      </c>
      <c r="O36" s="42">
        <f>162625*7.09%</f>
        <v>11530.112500000001</v>
      </c>
      <c r="P36" s="42"/>
      <c r="Q36" s="42"/>
      <c r="R36" s="42"/>
      <c r="S36" s="42">
        <v>1512.45</v>
      </c>
      <c r="T36" s="42"/>
      <c r="U36" s="42">
        <f t="shared" si="3"/>
        <v>36647.9125</v>
      </c>
      <c r="V36" s="42">
        <f t="shared" si="4"/>
        <v>10109.8</v>
      </c>
      <c r="W36" s="42">
        <f t="shared" si="5"/>
        <v>25025.6625</v>
      </c>
      <c r="X36" s="144">
        <f t="shared" si="6"/>
        <v>137575.44</v>
      </c>
      <c r="Y36" s="147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7.25">
      <c r="A37" s="139">
        <f t="shared" si="7"/>
        <v>29</v>
      </c>
      <c r="B37" s="141" t="s">
        <v>8</v>
      </c>
      <c r="C37" s="35" t="s">
        <v>147</v>
      </c>
      <c r="D37" s="34" t="s">
        <v>57</v>
      </c>
      <c r="E37" s="35" t="s">
        <v>0</v>
      </c>
      <c r="F37" s="40">
        <v>45000</v>
      </c>
      <c r="G37" s="40">
        <v>1148.33</v>
      </c>
      <c r="H37" s="42">
        <v>25</v>
      </c>
      <c r="I37" s="42"/>
      <c r="J37" s="42">
        <v>100</v>
      </c>
      <c r="K37" s="42">
        <f t="shared" si="12"/>
        <v>1291.5</v>
      </c>
      <c r="L37" s="42">
        <f t="shared" si="13"/>
        <v>3194.9999999999995</v>
      </c>
      <c r="M37" s="42">
        <f>+F37*1.1%</f>
        <v>495.00000000000006</v>
      </c>
      <c r="N37" s="42">
        <f aca="true" t="shared" si="16" ref="N37:N52">+F37*3.04%</f>
        <v>1368</v>
      </c>
      <c r="O37" s="42">
        <f aca="true" t="shared" si="17" ref="O37:O52">+F37*7.09%</f>
        <v>3190.5</v>
      </c>
      <c r="P37" s="42"/>
      <c r="Q37" s="42"/>
      <c r="R37" s="42"/>
      <c r="S37" s="42">
        <v>0</v>
      </c>
      <c r="T37" s="42"/>
      <c r="U37" s="42">
        <f t="shared" si="3"/>
        <v>9540</v>
      </c>
      <c r="V37" s="42">
        <f t="shared" si="4"/>
        <v>2659.5</v>
      </c>
      <c r="W37" s="42">
        <f t="shared" si="5"/>
        <v>6880.5</v>
      </c>
      <c r="X37" s="144">
        <f t="shared" si="6"/>
        <v>41067.17</v>
      </c>
      <c r="Y37" s="147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17.25">
      <c r="A38" s="139">
        <f t="shared" si="7"/>
        <v>30</v>
      </c>
      <c r="B38" s="141" t="s">
        <v>2</v>
      </c>
      <c r="C38" s="35" t="s">
        <v>147</v>
      </c>
      <c r="D38" s="34" t="s">
        <v>56</v>
      </c>
      <c r="E38" s="35" t="s">
        <v>0</v>
      </c>
      <c r="F38" s="40">
        <v>123250</v>
      </c>
      <c r="G38" s="40">
        <v>17196.24</v>
      </c>
      <c r="H38" s="42">
        <v>25</v>
      </c>
      <c r="I38" s="42"/>
      <c r="J38" s="42">
        <v>100</v>
      </c>
      <c r="K38" s="42">
        <f t="shared" si="12"/>
        <v>3537.275</v>
      </c>
      <c r="L38" s="42">
        <f t="shared" si="13"/>
        <v>8750.75</v>
      </c>
      <c r="M38" s="42">
        <f>65050*1.1%</f>
        <v>715.5500000000001</v>
      </c>
      <c r="N38" s="42">
        <f t="shared" si="16"/>
        <v>3746.8</v>
      </c>
      <c r="O38" s="42">
        <f t="shared" si="17"/>
        <v>8738.425000000001</v>
      </c>
      <c r="P38" s="42"/>
      <c r="Q38" s="42"/>
      <c r="R38" s="42"/>
      <c r="S38" s="42">
        <v>1512.45</v>
      </c>
      <c r="T38" s="42"/>
      <c r="U38" s="42">
        <f t="shared" si="3"/>
        <v>27001.250000000004</v>
      </c>
      <c r="V38" s="42">
        <f t="shared" si="4"/>
        <v>7284.075000000001</v>
      </c>
      <c r="W38" s="42">
        <f t="shared" si="5"/>
        <v>18204.725</v>
      </c>
      <c r="X38" s="144">
        <f t="shared" si="6"/>
        <v>97132.235</v>
      </c>
      <c r="Y38" s="147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9">
        <f t="shared" si="7"/>
        <v>31</v>
      </c>
      <c r="B39" s="141" t="s">
        <v>21</v>
      </c>
      <c r="C39" s="35" t="s">
        <v>147</v>
      </c>
      <c r="D39" s="34" t="s">
        <v>44</v>
      </c>
      <c r="E39" s="35" t="s">
        <v>0</v>
      </c>
      <c r="F39" s="40">
        <v>84875.16</v>
      </c>
      <c r="G39" s="40">
        <v>7791.4</v>
      </c>
      <c r="H39" s="42">
        <v>25</v>
      </c>
      <c r="I39" s="42"/>
      <c r="J39" s="42">
        <v>100</v>
      </c>
      <c r="K39" s="42">
        <f t="shared" si="12"/>
        <v>2435.917092</v>
      </c>
      <c r="L39" s="42">
        <f t="shared" si="13"/>
        <v>6026.1363599999995</v>
      </c>
      <c r="M39" s="42">
        <f>65050*1.1%</f>
        <v>715.5500000000001</v>
      </c>
      <c r="N39" s="42">
        <f t="shared" si="16"/>
        <v>2580.2048640000003</v>
      </c>
      <c r="O39" s="42">
        <f t="shared" si="17"/>
        <v>6017.648844</v>
      </c>
      <c r="P39" s="42"/>
      <c r="Q39" s="42"/>
      <c r="R39" s="42"/>
      <c r="S39" s="42">
        <v>3024.9</v>
      </c>
      <c r="T39" s="42"/>
      <c r="U39" s="42">
        <f t="shared" si="3"/>
        <v>20800.35716</v>
      </c>
      <c r="V39" s="42">
        <f t="shared" si="4"/>
        <v>5016.121956000001</v>
      </c>
      <c r="W39" s="42">
        <f t="shared" si="5"/>
        <v>12759.335203999999</v>
      </c>
      <c r="X39" s="144">
        <f t="shared" si="6"/>
        <v>68917.73804400001</v>
      </c>
      <c r="Y39" s="147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9">
        <f t="shared" si="7"/>
        <v>32</v>
      </c>
      <c r="B40" s="141" t="s">
        <v>65</v>
      </c>
      <c r="C40" s="35" t="s">
        <v>148</v>
      </c>
      <c r="D40" s="34" t="s">
        <v>42</v>
      </c>
      <c r="E40" s="35" t="s">
        <v>0</v>
      </c>
      <c r="F40" s="40">
        <v>65966.28</v>
      </c>
      <c r="G40" s="40">
        <v>4306.92</v>
      </c>
      <c r="H40" s="42">
        <v>25</v>
      </c>
      <c r="I40" s="42"/>
      <c r="J40" s="42">
        <v>100</v>
      </c>
      <c r="K40" s="42">
        <f t="shared" si="12"/>
        <v>1893.232236</v>
      </c>
      <c r="L40" s="42">
        <f t="shared" si="13"/>
        <v>4683.605879999999</v>
      </c>
      <c r="M40" s="42">
        <f>65050*1.1%</f>
        <v>715.5500000000001</v>
      </c>
      <c r="N40" s="42">
        <f t="shared" si="16"/>
        <v>2005.374912</v>
      </c>
      <c r="O40" s="42">
        <f t="shared" si="17"/>
        <v>4677.009252</v>
      </c>
      <c r="P40" s="42"/>
      <c r="Q40" s="42"/>
      <c r="R40" s="42"/>
      <c r="S40" s="42">
        <v>1512.45</v>
      </c>
      <c r="T40" s="42"/>
      <c r="U40" s="42">
        <f t="shared" si="3"/>
        <v>15487.22228</v>
      </c>
      <c r="V40" s="42">
        <f t="shared" si="4"/>
        <v>3898.607148</v>
      </c>
      <c r="W40" s="42">
        <f t="shared" si="5"/>
        <v>10076.165131999998</v>
      </c>
      <c r="X40" s="144">
        <f t="shared" si="6"/>
        <v>56123.302852</v>
      </c>
      <c r="Y40" s="147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39" customFormat="1" ht="30">
      <c r="A41" s="139">
        <f t="shared" si="7"/>
        <v>33</v>
      </c>
      <c r="B41" s="141" t="s">
        <v>116</v>
      </c>
      <c r="C41" s="35" t="s">
        <v>148</v>
      </c>
      <c r="D41" s="34" t="s">
        <v>117</v>
      </c>
      <c r="E41" s="35" t="s">
        <v>154</v>
      </c>
      <c r="F41" s="40">
        <v>40000</v>
      </c>
      <c r="G41" s="40">
        <v>442.65</v>
      </c>
      <c r="H41" s="42">
        <v>25</v>
      </c>
      <c r="I41" s="42"/>
      <c r="J41" s="42">
        <v>100</v>
      </c>
      <c r="K41" s="42">
        <f t="shared" si="12"/>
        <v>1148</v>
      </c>
      <c r="L41" s="42">
        <f t="shared" si="13"/>
        <v>2839.9999999999995</v>
      </c>
      <c r="M41" s="42">
        <f aca="true" t="shared" si="18" ref="M41:M52">+F41*1.1%</f>
        <v>440.00000000000006</v>
      </c>
      <c r="N41" s="42">
        <f t="shared" si="16"/>
        <v>1216</v>
      </c>
      <c r="O41" s="42">
        <f t="shared" si="17"/>
        <v>2836</v>
      </c>
      <c r="P41" s="42"/>
      <c r="Q41" s="42"/>
      <c r="R41" s="42">
        <v>500</v>
      </c>
      <c r="S41" s="42"/>
      <c r="T41" s="42"/>
      <c r="U41" s="42">
        <f t="shared" si="3"/>
        <v>8980</v>
      </c>
      <c r="V41" s="42">
        <f t="shared" si="4"/>
        <v>2364</v>
      </c>
      <c r="W41" s="42">
        <f t="shared" si="5"/>
        <v>6116</v>
      </c>
      <c r="X41" s="144">
        <f t="shared" si="6"/>
        <v>36568.35</v>
      </c>
      <c r="Y41" s="147">
        <v>111</v>
      </c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07" customFormat="1" ht="30">
      <c r="A42" s="139">
        <f>A41+1</f>
        <v>34</v>
      </c>
      <c r="B42" s="141" t="s">
        <v>222</v>
      </c>
      <c r="C42" s="35" t="s">
        <v>145</v>
      </c>
      <c r="D42" s="34" t="s">
        <v>98</v>
      </c>
      <c r="E42" s="35" t="s">
        <v>154</v>
      </c>
      <c r="F42" s="40">
        <v>25000</v>
      </c>
      <c r="G42" s="40"/>
      <c r="H42" s="42">
        <v>25</v>
      </c>
      <c r="I42" s="42"/>
      <c r="J42" s="42">
        <v>100</v>
      </c>
      <c r="K42" s="42">
        <f>+F42*2.87%</f>
        <v>717.5</v>
      </c>
      <c r="L42" s="42">
        <f>+F42*7.1%</f>
        <v>1774.9999999999998</v>
      </c>
      <c r="M42" s="42">
        <f>+F42*1.1%</f>
        <v>275</v>
      </c>
      <c r="N42" s="42">
        <f>+F42*3.04%</f>
        <v>760</v>
      </c>
      <c r="O42" s="42">
        <f>+F42*7.09%</f>
        <v>1772.5000000000002</v>
      </c>
      <c r="P42" s="42"/>
      <c r="Q42" s="42"/>
      <c r="R42" s="42"/>
      <c r="S42" s="42"/>
      <c r="T42" s="42"/>
      <c r="U42" s="42">
        <f aca="true" t="shared" si="19" ref="U42:U75">SUM(K42:S42)</f>
        <v>5300</v>
      </c>
      <c r="V42" s="42">
        <f aca="true" t="shared" si="20" ref="V42:V75">+K42+N42</f>
        <v>1477.5</v>
      </c>
      <c r="W42" s="42">
        <f aca="true" t="shared" si="21" ref="W42:W78">+L42+M42+O42</f>
        <v>3822.5</v>
      </c>
      <c r="X42" s="144">
        <f t="shared" si="6"/>
        <v>23397.5</v>
      </c>
      <c r="Y42" s="147">
        <v>111</v>
      </c>
      <c r="Z42" s="104"/>
      <c r="AA42" s="105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55" s="39" customFormat="1" ht="30">
      <c r="A43" s="139">
        <f t="shared" si="7"/>
        <v>35</v>
      </c>
      <c r="B43" s="141" t="s">
        <v>99</v>
      </c>
      <c r="C43" s="35" t="s">
        <v>148</v>
      </c>
      <c r="D43" s="34" t="s">
        <v>100</v>
      </c>
      <c r="E43" s="35" t="s">
        <v>154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18"/>
        <v>363.00000000000006</v>
      </c>
      <c r="N43" s="42">
        <f t="shared" si="16"/>
        <v>1003.2</v>
      </c>
      <c r="O43" s="42">
        <f t="shared" si="17"/>
        <v>2339.7000000000003</v>
      </c>
      <c r="P43" s="42"/>
      <c r="Q43" s="42"/>
      <c r="R43" s="42"/>
      <c r="S43" s="42"/>
      <c r="T43" s="42"/>
      <c r="U43" s="42">
        <f t="shared" si="19"/>
        <v>6996</v>
      </c>
      <c r="V43" s="42">
        <f t="shared" si="20"/>
        <v>1950.3000000000002</v>
      </c>
      <c r="W43" s="42">
        <f t="shared" si="21"/>
        <v>5045.700000000001</v>
      </c>
      <c r="X43" s="144">
        <f t="shared" si="6"/>
        <v>30924.7</v>
      </c>
      <c r="Y43" s="147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9">
        <f t="shared" si="7"/>
        <v>36</v>
      </c>
      <c r="B44" s="141" t="s">
        <v>101</v>
      </c>
      <c r="C44" s="35" t="s">
        <v>148</v>
      </c>
      <c r="D44" s="34" t="s">
        <v>100</v>
      </c>
      <c r="E44" s="35" t="s">
        <v>154</v>
      </c>
      <c r="F44" s="40">
        <v>33000</v>
      </c>
      <c r="G44" s="40"/>
      <c r="H44" s="42">
        <v>25</v>
      </c>
      <c r="I44" s="42"/>
      <c r="J44" s="42">
        <v>100</v>
      </c>
      <c r="K44" s="42">
        <f t="shared" si="12"/>
        <v>947.1</v>
      </c>
      <c r="L44" s="42">
        <f t="shared" si="13"/>
        <v>2343</v>
      </c>
      <c r="M44" s="42">
        <f t="shared" si="18"/>
        <v>363.00000000000006</v>
      </c>
      <c r="N44" s="42">
        <f t="shared" si="16"/>
        <v>1003.2</v>
      </c>
      <c r="O44" s="42">
        <f t="shared" si="17"/>
        <v>2339.7000000000003</v>
      </c>
      <c r="P44" s="42"/>
      <c r="Q44" s="42"/>
      <c r="R44" s="42">
        <v>2000</v>
      </c>
      <c r="S44" s="42"/>
      <c r="T44" s="42">
        <v>2011</v>
      </c>
      <c r="U44" s="42">
        <f t="shared" si="19"/>
        <v>8996</v>
      </c>
      <c r="V44" s="42">
        <f t="shared" si="20"/>
        <v>1950.3000000000002</v>
      </c>
      <c r="W44" s="42">
        <f t="shared" si="21"/>
        <v>5045.700000000001</v>
      </c>
      <c r="X44" s="144">
        <f t="shared" si="6"/>
        <v>26913.7</v>
      </c>
      <c r="Y44" s="147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9">
        <f t="shared" si="7"/>
        <v>37</v>
      </c>
      <c r="B45" s="141" t="s">
        <v>255</v>
      </c>
      <c r="C45" s="35" t="s">
        <v>148</v>
      </c>
      <c r="D45" s="34" t="s">
        <v>256</v>
      </c>
      <c r="E45" s="35" t="s">
        <v>154</v>
      </c>
      <c r="F45" s="40">
        <v>18000</v>
      </c>
      <c r="G45" s="40"/>
      <c r="H45" s="42">
        <v>25</v>
      </c>
      <c r="I45" s="42"/>
      <c r="J45" s="42">
        <v>100</v>
      </c>
      <c r="K45" s="42">
        <f>+F45*2.87%</f>
        <v>516.6</v>
      </c>
      <c r="L45" s="42">
        <f>+F45*7.1%</f>
        <v>1277.9999999999998</v>
      </c>
      <c r="M45" s="42">
        <f>+F45*1.1%</f>
        <v>198.00000000000003</v>
      </c>
      <c r="N45" s="42">
        <f>+F45*3.04%</f>
        <v>547.2</v>
      </c>
      <c r="O45" s="42">
        <f>+F45*7.09%</f>
        <v>1276.2</v>
      </c>
      <c r="P45" s="42"/>
      <c r="Q45" s="42"/>
      <c r="R45" s="42">
        <v>500</v>
      </c>
      <c r="S45" s="42"/>
      <c r="T45" s="42">
        <v>1834</v>
      </c>
      <c r="U45" s="42">
        <f t="shared" si="19"/>
        <v>4316</v>
      </c>
      <c r="V45" s="42">
        <f t="shared" si="20"/>
        <v>1063.8000000000002</v>
      </c>
      <c r="W45" s="42">
        <f t="shared" si="21"/>
        <v>2752.2</v>
      </c>
      <c r="X45" s="144">
        <f t="shared" si="6"/>
        <v>14477.2</v>
      </c>
      <c r="Y45" s="147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9">
        <f t="shared" si="7"/>
        <v>38</v>
      </c>
      <c r="B46" s="141" t="s">
        <v>102</v>
      </c>
      <c r="C46" s="35" t="s">
        <v>148</v>
      </c>
      <c r="D46" s="34" t="s">
        <v>103</v>
      </c>
      <c r="E46" s="35" t="s">
        <v>154</v>
      </c>
      <c r="F46" s="40">
        <v>26250</v>
      </c>
      <c r="G46" s="40"/>
      <c r="H46" s="42">
        <v>25</v>
      </c>
      <c r="I46" s="42"/>
      <c r="J46" s="42">
        <v>100</v>
      </c>
      <c r="K46" s="42">
        <f t="shared" si="12"/>
        <v>753.375</v>
      </c>
      <c r="L46" s="42">
        <f t="shared" si="13"/>
        <v>1863.7499999999998</v>
      </c>
      <c r="M46" s="42">
        <f t="shared" si="18"/>
        <v>288.75000000000006</v>
      </c>
      <c r="N46" s="42">
        <f t="shared" si="16"/>
        <v>798</v>
      </c>
      <c r="O46" s="42">
        <f t="shared" si="17"/>
        <v>1861.1250000000002</v>
      </c>
      <c r="P46" s="42"/>
      <c r="Q46" s="42"/>
      <c r="R46" s="42">
        <v>500</v>
      </c>
      <c r="S46" s="42"/>
      <c r="T46" s="42">
        <v>1834</v>
      </c>
      <c r="U46" s="42">
        <f t="shared" si="19"/>
        <v>6065</v>
      </c>
      <c r="V46" s="42">
        <f t="shared" si="20"/>
        <v>1551.375</v>
      </c>
      <c r="W46" s="42">
        <f t="shared" si="21"/>
        <v>4013.625</v>
      </c>
      <c r="X46" s="144">
        <f t="shared" si="6"/>
        <v>22239.625</v>
      </c>
      <c r="Y46" s="147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9">
        <f t="shared" si="7"/>
        <v>39</v>
      </c>
      <c r="B47" s="141" t="s">
        <v>1</v>
      </c>
      <c r="C47" s="35" t="s">
        <v>149</v>
      </c>
      <c r="D47" s="34" t="s">
        <v>73</v>
      </c>
      <c r="E47" s="35" t="s">
        <v>0</v>
      </c>
      <c r="F47" s="40">
        <v>52000</v>
      </c>
      <c r="G47" s="40">
        <v>2136.27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18"/>
        <v>572.0000000000001</v>
      </c>
      <c r="N47" s="42">
        <f t="shared" si="16"/>
        <v>1580.8</v>
      </c>
      <c r="O47" s="42">
        <f t="shared" si="17"/>
        <v>3686.8</v>
      </c>
      <c r="P47" s="42"/>
      <c r="Q47" s="42"/>
      <c r="R47" s="42"/>
      <c r="S47" s="42">
        <v>0</v>
      </c>
      <c r="T47" s="42"/>
      <c r="U47" s="42">
        <f t="shared" si="19"/>
        <v>11024</v>
      </c>
      <c r="V47" s="42">
        <f t="shared" si="20"/>
        <v>3073.2</v>
      </c>
      <c r="W47" s="42">
        <f t="shared" si="21"/>
        <v>7950.8</v>
      </c>
      <c r="X47" s="144">
        <f t="shared" si="6"/>
        <v>46665.530000000006</v>
      </c>
      <c r="Y47" s="147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9">
        <f t="shared" si="7"/>
        <v>40</v>
      </c>
      <c r="B48" s="141" t="s">
        <v>30</v>
      </c>
      <c r="C48" s="35" t="s">
        <v>149</v>
      </c>
      <c r="D48" s="34" t="s">
        <v>73</v>
      </c>
      <c r="E48" s="35" t="s">
        <v>0</v>
      </c>
      <c r="F48" s="40">
        <v>52000</v>
      </c>
      <c r="G48" s="40">
        <v>1909.4</v>
      </c>
      <c r="H48" s="42">
        <v>25</v>
      </c>
      <c r="I48" s="42"/>
      <c r="J48" s="42">
        <v>100</v>
      </c>
      <c r="K48" s="42">
        <f t="shared" si="12"/>
        <v>1492.4</v>
      </c>
      <c r="L48" s="42">
        <f t="shared" si="13"/>
        <v>3691.9999999999995</v>
      </c>
      <c r="M48" s="42">
        <f t="shared" si="18"/>
        <v>572.0000000000001</v>
      </c>
      <c r="N48" s="42">
        <f t="shared" si="16"/>
        <v>1580.8</v>
      </c>
      <c r="O48" s="42">
        <f t="shared" si="17"/>
        <v>3686.8</v>
      </c>
      <c r="P48" s="42"/>
      <c r="Q48" s="42"/>
      <c r="R48" s="42">
        <v>500</v>
      </c>
      <c r="S48" s="42">
        <v>1512.45</v>
      </c>
      <c r="T48" s="42">
        <v>1834</v>
      </c>
      <c r="U48" s="42">
        <f t="shared" si="19"/>
        <v>13036.45</v>
      </c>
      <c r="V48" s="42">
        <f t="shared" si="20"/>
        <v>3073.2</v>
      </c>
      <c r="W48" s="42">
        <f t="shared" si="21"/>
        <v>7950.8</v>
      </c>
      <c r="X48" s="144">
        <f t="shared" si="6"/>
        <v>43045.950000000004</v>
      </c>
      <c r="Y48" s="147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9">
        <f t="shared" si="7"/>
        <v>41</v>
      </c>
      <c r="B49" s="141" t="s">
        <v>212</v>
      </c>
      <c r="C49" s="35" t="s">
        <v>149</v>
      </c>
      <c r="D49" s="34" t="s">
        <v>117</v>
      </c>
      <c r="E49" s="35" t="s">
        <v>0</v>
      </c>
      <c r="F49" s="40">
        <v>20000</v>
      </c>
      <c r="G49" s="40"/>
      <c r="H49" s="42">
        <v>25</v>
      </c>
      <c r="I49" s="42"/>
      <c r="J49" s="42">
        <v>100</v>
      </c>
      <c r="K49" s="42">
        <f>+F49*2.87%</f>
        <v>574</v>
      </c>
      <c r="L49" s="42">
        <f>+F49*7.1%</f>
        <v>1419.9999999999998</v>
      </c>
      <c r="M49" s="42">
        <f>+F49*1.1%</f>
        <v>220.00000000000003</v>
      </c>
      <c r="N49" s="42">
        <f>+F49*3.04%</f>
        <v>608</v>
      </c>
      <c r="O49" s="42">
        <f>+F49*7.09%</f>
        <v>1418</v>
      </c>
      <c r="P49" s="42"/>
      <c r="Q49" s="42"/>
      <c r="R49" s="42"/>
      <c r="S49" s="42"/>
      <c r="T49" s="42"/>
      <c r="U49" s="42">
        <f t="shared" si="19"/>
        <v>4240</v>
      </c>
      <c r="V49" s="42">
        <f t="shared" si="20"/>
        <v>1182</v>
      </c>
      <c r="W49" s="42">
        <f t="shared" si="21"/>
        <v>3058</v>
      </c>
      <c r="X49" s="144">
        <f t="shared" si="6"/>
        <v>18693</v>
      </c>
      <c r="Y49" s="147">
        <v>111</v>
      </c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9">
        <f t="shared" si="7"/>
        <v>42</v>
      </c>
      <c r="B50" s="141" t="s">
        <v>129</v>
      </c>
      <c r="C50" s="35" t="s">
        <v>150</v>
      </c>
      <c r="D50" s="34" t="s">
        <v>128</v>
      </c>
      <c r="E50" s="35" t="s">
        <v>154</v>
      </c>
      <c r="F50" s="42">
        <v>19000</v>
      </c>
      <c r="G50" s="40">
        <v>0</v>
      </c>
      <c r="H50" s="42">
        <v>25</v>
      </c>
      <c r="I50" s="42">
        <v>100</v>
      </c>
      <c r="J50" s="42">
        <v>100</v>
      </c>
      <c r="K50" s="42">
        <f t="shared" si="12"/>
        <v>545.3</v>
      </c>
      <c r="L50" s="42">
        <f t="shared" si="13"/>
        <v>1348.9999999999998</v>
      </c>
      <c r="M50" s="42">
        <f t="shared" si="18"/>
        <v>209.00000000000003</v>
      </c>
      <c r="N50" s="42">
        <f t="shared" si="16"/>
        <v>577.6</v>
      </c>
      <c r="O50" s="42">
        <f t="shared" si="17"/>
        <v>1347.1000000000001</v>
      </c>
      <c r="P50" s="42"/>
      <c r="Q50" s="42">
        <v>798.75</v>
      </c>
      <c r="R50" s="42">
        <v>700</v>
      </c>
      <c r="S50" s="42">
        <v>0</v>
      </c>
      <c r="T50" s="42">
        <v>1834</v>
      </c>
      <c r="U50" s="43">
        <f t="shared" si="19"/>
        <v>5526.75</v>
      </c>
      <c r="V50" s="42">
        <f t="shared" si="20"/>
        <v>1122.9</v>
      </c>
      <c r="W50" s="42">
        <f t="shared" si="21"/>
        <v>2905.1</v>
      </c>
      <c r="X50" s="144">
        <f t="shared" si="6"/>
        <v>14319.349999999999</v>
      </c>
      <c r="Y50" s="147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9">
        <f t="shared" si="7"/>
        <v>43</v>
      </c>
      <c r="B51" s="141" t="s">
        <v>131</v>
      </c>
      <c r="C51" s="35" t="s">
        <v>150</v>
      </c>
      <c r="D51" s="34" t="s">
        <v>132</v>
      </c>
      <c r="E51" s="35" t="s">
        <v>154</v>
      </c>
      <c r="F51" s="42">
        <v>23000</v>
      </c>
      <c r="G51" s="40">
        <v>0</v>
      </c>
      <c r="H51" s="42">
        <v>25</v>
      </c>
      <c r="I51" s="42"/>
      <c r="J51" s="42">
        <v>100</v>
      </c>
      <c r="K51" s="42">
        <f t="shared" si="12"/>
        <v>660.1</v>
      </c>
      <c r="L51" s="42">
        <f t="shared" si="13"/>
        <v>1632.9999999999998</v>
      </c>
      <c r="M51" s="42">
        <f t="shared" si="18"/>
        <v>253.00000000000003</v>
      </c>
      <c r="N51" s="42">
        <f t="shared" si="16"/>
        <v>699.2</v>
      </c>
      <c r="O51" s="42">
        <f t="shared" si="17"/>
        <v>1630.7</v>
      </c>
      <c r="P51" s="42"/>
      <c r="Q51" s="42"/>
      <c r="R51" s="42"/>
      <c r="S51" s="42">
        <v>0</v>
      </c>
      <c r="T51" s="42"/>
      <c r="U51" s="43">
        <f t="shared" si="19"/>
        <v>4876</v>
      </c>
      <c r="V51" s="42">
        <f t="shared" si="20"/>
        <v>1359.3000000000002</v>
      </c>
      <c r="W51" s="42">
        <f t="shared" si="21"/>
        <v>3516.7</v>
      </c>
      <c r="X51" s="144">
        <f t="shared" si="6"/>
        <v>21515.7</v>
      </c>
      <c r="Y51" s="147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9">
        <f t="shared" si="7"/>
        <v>44</v>
      </c>
      <c r="B52" s="141" t="s">
        <v>135</v>
      </c>
      <c r="C52" s="35" t="s">
        <v>148</v>
      </c>
      <c r="D52" s="34" t="s">
        <v>117</v>
      </c>
      <c r="E52" s="35" t="s">
        <v>0</v>
      </c>
      <c r="F52" s="42">
        <v>16000</v>
      </c>
      <c r="G52" s="40">
        <v>0</v>
      </c>
      <c r="H52" s="42">
        <v>25</v>
      </c>
      <c r="I52" s="42"/>
      <c r="J52" s="42">
        <v>100</v>
      </c>
      <c r="K52" s="42">
        <f t="shared" si="12"/>
        <v>459.2</v>
      </c>
      <c r="L52" s="42">
        <f t="shared" si="13"/>
        <v>1136</v>
      </c>
      <c r="M52" s="42">
        <f t="shared" si="18"/>
        <v>176.00000000000003</v>
      </c>
      <c r="N52" s="42">
        <f t="shared" si="16"/>
        <v>486.4</v>
      </c>
      <c r="O52" s="42">
        <f t="shared" si="17"/>
        <v>1134.4</v>
      </c>
      <c r="P52" s="42"/>
      <c r="Q52" s="42"/>
      <c r="R52" s="42">
        <v>500</v>
      </c>
      <c r="S52" s="42">
        <v>0</v>
      </c>
      <c r="T52" s="42">
        <v>1834</v>
      </c>
      <c r="U52" s="43">
        <f t="shared" si="19"/>
        <v>3892</v>
      </c>
      <c r="V52" s="42">
        <f t="shared" si="20"/>
        <v>945.5999999999999</v>
      </c>
      <c r="W52" s="42">
        <f t="shared" si="21"/>
        <v>2446.4</v>
      </c>
      <c r="X52" s="144">
        <f t="shared" si="6"/>
        <v>12595.4</v>
      </c>
      <c r="Y52" s="147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9">
        <f t="shared" si="7"/>
        <v>45</v>
      </c>
      <c r="B53" s="141" t="s">
        <v>237</v>
      </c>
      <c r="C53" s="35" t="s">
        <v>150</v>
      </c>
      <c r="D53" s="34" t="s">
        <v>128</v>
      </c>
      <c r="E53" s="35" t="s">
        <v>154</v>
      </c>
      <c r="F53" s="42">
        <v>18000</v>
      </c>
      <c r="G53" s="40">
        <v>0</v>
      </c>
      <c r="H53" s="42">
        <v>25</v>
      </c>
      <c r="I53" s="42"/>
      <c r="J53" s="42">
        <v>100</v>
      </c>
      <c r="K53" s="42">
        <f>+F53*2.87%</f>
        <v>516.6</v>
      </c>
      <c r="L53" s="42">
        <f>+F53*7.1%</f>
        <v>1277.9999999999998</v>
      </c>
      <c r="M53" s="42">
        <f>+F53*1.1%</f>
        <v>198.00000000000003</v>
      </c>
      <c r="N53" s="42">
        <f>+F53*3.04%</f>
        <v>547.2</v>
      </c>
      <c r="O53" s="42">
        <f>+F53*7.09%</f>
        <v>1276.2</v>
      </c>
      <c r="P53" s="42"/>
      <c r="Q53" s="42"/>
      <c r="R53" s="42">
        <v>2000</v>
      </c>
      <c r="S53" s="42">
        <v>0</v>
      </c>
      <c r="T53" s="42">
        <v>1834</v>
      </c>
      <c r="U53" s="43">
        <f t="shared" si="19"/>
        <v>5816</v>
      </c>
      <c r="V53" s="42">
        <f t="shared" si="20"/>
        <v>1063.8000000000002</v>
      </c>
      <c r="W53" s="42">
        <f t="shared" si="21"/>
        <v>2752.2</v>
      </c>
      <c r="X53" s="144">
        <f t="shared" si="6"/>
        <v>12977.2</v>
      </c>
      <c r="Y53" s="147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9">
        <f t="shared" si="7"/>
        <v>46</v>
      </c>
      <c r="B54" s="141" t="s">
        <v>257</v>
      </c>
      <c r="C54" s="35" t="s">
        <v>150</v>
      </c>
      <c r="D54" s="34" t="s">
        <v>132</v>
      </c>
      <c r="E54" s="35" t="s">
        <v>154</v>
      </c>
      <c r="F54" s="42">
        <v>25000</v>
      </c>
      <c r="G54" s="40">
        <v>0</v>
      </c>
      <c r="H54" s="42">
        <v>25</v>
      </c>
      <c r="I54" s="42"/>
      <c r="J54" s="42"/>
      <c r="K54" s="42">
        <f>+F54*2.87%</f>
        <v>717.5</v>
      </c>
      <c r="L54" s="42">
        <f>+F54*7.1%</f>
        <v>1774.9999999999998</v>
      </c>
      <c r="M54" s="42">
        <f>+F54*1.1%</f>
        <v>275</v>
      </c>
      <c r="N54" s="42">
        <f>+F54*3.04%</f>
        <v>760</v>
      </c>
      <c r="O54" s="42">
        <f>+F54*7.09%</f>
        <v>1772.5000000000002</v>
      </c>
      <c r="P54" s="42"/>
      <c r="Q54" s="42"/>
      <c r="R54" s="42"/>
      <c r="S54" s="42">
        <v>0</v>
      </c>
      <c r="T54" s="42"/>
      <c r="U54" s="43">
        <f t="shared" si="19"/>
        <v>5300</v>
      </c>
      <c r="V54" s="42">
        <f t="shared" si="20"/>
        <v>1477.5</v>
      </c>
      <c r="W54" s="42">
        <f t="shared" si="21"/>
        <v>3822.5</v>
      </c>
      <c r="X54" s="144">
        <f t="shared" si="6"/>
        <v>23497.5</v>
      </c>
      <c r="Y54" s="147">
        <v>111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9">
        <f t="shared" si="7"/>
        <v>47</v>
      </c>
      <c r="B55" s="141" t="s">
        <v>82</v>
      </c>
      <c r="C55" s="35" t="s">
        <v>151</v>
      </c>
      <c r="D55" s="34" t="s">
        <v>83</v>
      </c>
      <c r="E55" s="35" t="s">
        <v>154</v>
      </c>
      <c r="F55" s="40">
        <v>35000</v>
      </c>
      <c r="G55" s="40">
        <v>0</v>
      </c>
      <c r="H55" s="42">
        <v>25</v>
      </c>
      <c r="I55" s="42"/>
      <c r="J55" s="42">
        <v>100</v>
      </c>
      <c r="K55" s="42">
        <f>+F55*2.87%</f>
        <v>1004.5</v>
      </c>
      <c r="L55" s="42">
        <f>+F55*7.1%</f>
        <v>2485</v>
      </c>
      <c r="M55" s="42">
        <f aca="true" t="shared" si="22" ref="M55:M68">+F55*1.1%</f>
        <v>385.00000000000006</v>
      </c>
      <c r="N55" s="42">
        <f>+F55*3.04%</f>
        <v>1064</v>
      </c>
      <c r="O55" s="42">
        <f aca="true" t="shared" si="23" ref="O55:O68">+F55*7.09%</f>
        <v>2481.5</v>
      </c>
      <c r="P55" s="42"/>
      <c r="Q55" s="42"/>
      <c r="R55" s="42">
        <v>500</v>
      </c>
      <c r="S55" s="42">
        <v>0</v>
      </c>
      <c r="T55" s="42">
        <v>1834</v>
      </c>
      <c r="U55" s="42">
        <f t="shared" si="19"/>
        <v>7920</v>
      </c>
      <c r="V55" s="42">
        <f t="shared" si="20"/>
        <v>2068.5</v>
      </c>
      <c r="W55" s="42">
        <f t="shared" si="21"/>
        <v>5351.5</v>
      </c>
      <c r="X55" s="144">
        <f t="shared" si="6"/>
        <v>30472.5</v>
      </c>
      <c r="Y55" s="147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9">
        <f t="shared" si="7"/>
        <v>48</v>
      </c>
      <c r="B56" s="141" t="s">
        <v>261</v>
      </c>
      <c r="C56" s="35" t="s">
        <v>151</v>
      </c>
      <c r="D56" s="34" t="s">
        <v>260</v>
      </c>
      <c r="E56" s="35" t="s">
        <v>154</v>
      </c>
      <c r="F56" s="40">
        <v>35000</v>
      </c>
      <c r="G56" s="40">
        <v>0</v>
      </c>
      <c r="H56" s="42">
        <v>25</v>
      </c>
      <c r="I56" s="42"/>
      <c r="J56" s="42"/>
      <c r="K56" s="42">
        <f>+F56*2.87%</f>
        <v>1004.5</v>
      </c>
      <c r="L56" s="42">
        <f>+F56*7.1%</f>
        <v>2485</v>
      </c>
      <c r="M56" s="42">
        <f>+F56*1.1%</f>
        <v>385.00000000000006</v>
      </c>
      <c r="N56" s="42">
        <f>+F56*3.04%</f>
        <v>1064</v>
      </c>
      <c r="O56" s="42">
        <f>+F56*7.09%</f>
        <v>2481.5</v>
      </c>
      <c r="P56" s="42"/>
      <c r="Q56" s="42"/>
      <c r="R56" s="42"/>
      <c r="S56" s="42">
        <v>0</v>
      </c>
      <c r="T56" s="42"/>
      <c r="U56" s="42">
        <f t="shared" si="19"/>
        <v>7420</v>
      </c>
      <c r="V56" s="42">
        <f t="shared" si="20"/>
        <v>2068.5</v>
      </c>
      <c r="W56" s="42">
        <f t="shared" si="21"/>
        <v>5351.5</v>
      </c>
      <c r="X56" s="144">
        <f t="shared" si="6"/>
        <v>32906.5</v>
      </c>
      <c r="Y56" s="147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9">
        <f>A56+1</f>
        <v>49</v>
      </c>
      <c r="B57" s="141" t="s">
        <v>13</v>
      </c>
      <c r="C57" s="35" t="s">
        <v>151</v>
      </c>
      <c r="D57" s="34" t="s">
        <v>45</v>
      </c>
      <c r="E57" s="35" t="s">
        <v>154</v>
      </c>
      <c r="F57" s="40">
        <v>33673.78</v>
      </c>
      <c r="G57" s="40">
        <v>0</v>
      </c>
      <c r="H57" s="42">
        <v>25</v>
      </c>
      <c r="I57" s="42"/>
      <c r="J57" s="42">
        <v>100</v>
      </c>
      <c r="K57" s="42">
        <f aca="true" t="shared" si="24" ref="K57:K68">+F57*2.87%</f>
        <v>966.4374859999999</v>
      </c>
      <c r="L57" s="42">
        <f aca="true" t="shared" si="25" ref="L57:L68">+F57*7.1%</f>
        <v>2390.8383799999997</v>
      </c>
      <c r="M57" s="42">
        <f t="shared" si="22"/>
        <v>370.41158</v>
      </c>
      <c r="N57" s="42">
        <f aca="true" t="shared" si="26" ref="N57:N68">+F57*3.04%</f>
        <v>1023.682912</v>
      </c>
      <c r="O57" s="42">
        <f t="shared" si="23"/>
        <v>2387.471002</v>
      </c>
      <c r="P57" s="42"/>
      <c r="Q57" s="42"/>
      <c r="R57" s="42">
        <v>500</v>
      </c>
      <c r="S57" s="42">
        <v>0</v>
      </c>
      <c r="T57" s="42"/>
      <c r="U57" s="42">
        <f t="shared" si="19"/>
        <v>7638.841359999999</v>
      </c>
      <c r="V57" s="42">
        <f t="shared" si="20"/>
        <v>1990.120398</v>
      </c>
      <c r="W57" s="42">
        <f t="shared" si="21"/>
        <v>5148.720961999999</v>
      </c>
      <c r="X57" s="144">
        <f t="shared" si="6"/>
        <v>31058.659602</v>
      </c>
      <c r="Y57" s="147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9">
        <f t="shared" si="7"/>
        <v>50</v>
      </c>
      <c r="B58" s="141" t="s">
        <v>17</v>
      </c>
      <c r="C58" s="35" t="s">
        <v>151</v>
      </c>
      <c r="D58" s="34" t="s">
        <v>45</v>
      </c>
      <c r="E58" s="35" t="s">
        <v>154</v>
      </c>
      <c r="F58" s="40">
        <v>35000</v>
      </c>
      <c r="G58" s="40">
        <v>0</v>
      </c>
      <c r="H58" s="42">
        <v>25</v>
      </c>
      <c r="I58" s="42"/>
      <c r="J58" s="42">
        <v>100</v>
      </c>
      <c r="K58" s="42">
        <f t="shared" si="24"/>
        <v>1004.5</v>
      </c>
      <c r="L58" s="42">
        <f t="shared" si="25"/>
        <v>2485</v>
      </c>
      <c r="M58" s="42">
        <f t="shared" si="22"/>
        <v>385.00000000000006</v>
      </c>
      <c r="N58" s="42">
        <f t="shared" si="26"/>
        <v>1064</v>
      </c>
      <c r="O58" s="42">
        <f t="shared" si="23"/>
        <v>2481.5</v>
      </c>
      <c r="P58" s="42"/>
      <c r="Q58" s="42"/>
      <c r="R58" s="42"/>
      <c r="S58" s="42">
        <v>0</v>
      </c>
      <c r="T58" s="42"/>
      <c r="U58" s="42">
        <f t="shared" si="19"/>
        <v>7420</v>
      </c>
      <c r="V58" s="42">
        <f t="shared" si="20"/>
        <v>2068.5</v>
      </c>
      <c r="W58" s="42">
        <f t="shared" si="21"/>
        <v>5351.5</v>
      </c>
      <c r="X58" s="144">
        <f t="shared" si="6"/>
        <v>32806.5</v>
      </c>
      <c r="Y58" s="147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9">
        <f t="shared" si="7"/>
        <v>51</v>
      </c>
      <c r="B59" s="141" t="s">
        <v>6</v>
      </c>
      <c r="C59" s="35" t="s">
        <v>151</v>
      </c>
      <c r="D59" s="34" t="s">
        <v>45</v>
      </c>
      <c r="E59" s="35" t="s">
        <v>154</v>
      </c>
      <c r="F59" s="40">
        <v>31500</v>
      </c>
      <c r="G59" s="40">
        <v>0</v>
      </c>
      <c r="H59" s="42">
        <v>25</v>
      </c>
      <c r="I59" s="42"/>
      <c r="J59" s="42">
        <v>100</v>
      </c>
      <c r="K59" s="42">
        <f t="shared" si="24"/>
        <v>904.05</v>
      </c>
      <c r="L59" s="42">
        <f t="shared" si="25"/>
        <v>2236.5</v>
      </c>
      <c r="M59" s="42">
        <f t="shared" si="22"/>
        <v>346.50000000000006</v>
      </c>
      <c r="N59" s="42">
        <f t="shared" si="26"/>
        <v>957.6</v>
      </c>
      <c r="O59" s="42">
        <f t="shared" si="23"/>
        <v>2233.3500000000004</v>
      </c>
      <c r="P59" s="42"/>
      <c r="Q59" s="42"/>
      <c r="R59" s="42"/>
      <c r="S59" s="42">
        <v>0</v>
      </c>
      <c r="T59" s="42"/>
      <c r="U59" s="42">
        <f t="shared" si="19"/>
        <v>6678.000000000001</v>
      </c>
      <c r="V59" s="42">
        <f t="shared" si="20"/>
        <v>1861.65</v>
      </c>
      <c r="W59" s="42">
        <f t="shared" si="21"/>
        <v>4816.35</v>
      </c>
      <c r="X59" s="144">
        <f t="shared" si="6"/>
        <v>29513.35</v>
      </c>
      <c r="Y59" s="147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39" customFormat="1" ht="30">
      <c r="A60" s="139">
        <f t="shared" si="7"/>
        <v>52</v>
      </c>
      <c r="B60" s="141" t="s">
        <v>10</v>
      </c>
      <c r="C60" s="35" t="s">
        <v>151</v>
      </c>
      <c r="D60" s="34" t="s">
        <v>45</v>
      </c>
      <c r="E60" s="35" t="s">
        <v>154</v>
      </c>
      <c r="F60" s="40">
        <v>35000</v>
      </c>
      <c r="G60" s="40">
        <v>0</v>
      </c>
      <c r="H60" s="42">
        <v>25</v>
      </c>
      <c r="I60" s="42"/>
      <c r="J60" s="42">
        <v>100</v>
      </c>
      <c r="K60" s="42">
        <f t="shared" si="24"/>
        <v>1004.5</v>
      </c>
      <c r="L60" s="42">
        <f t="shared" si="25"/>
        <v>2485</v>
      </c>
      <c r="M60" s="42">
        <f t="shared" si="22"/>
        <v>385.00000000000006</v>
      </c>
      <c r="N60" s="42">
        <f t="shared" si="26"/>
        <v>1064</v>
      </c>
      <c r="O60" s="42">
        <f t="shared" si="23"/>
        <v>2481.5</v>
      </c>
      <c r="P60" s="42"/>
      <c r="Q60" s="42"/>
      <c r="R60" s="42">
        <v>500</v>
      </c>
      <c r="S60" s="42">
        <v>0</v>
      </c>
      <c r="T60" s="42"/>
      <c r="U60" s="42">
        <f t="shared" si="19"/>
        <v>7920</v>
      </c>
      <c r="V60" s="42">
        <f t="shared" si="20"/>
        <v>2068.5</v>
      </c>
      <c r="W60" s="42">
        <f t="shared" si="21"/>
        <v>5351.5</v>
      </c>
      <c r="X60" s="144">
        <f t="shared" si="6"/>
        <v>32306.5</v>
      </c>
      <c r="Y60" s="147">
        <v>111</v>
      </c>
      <c r="Z60" s="36"/>
      <c r="AA60" s="37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107" customFormat="1" ht="30">
      <c r="A61" s="139">
        <f t="shared" si="7"/>
        <v>53</v>
      </c>
      <c r="B61" s="141" t="s">
        <v>226</v>
      </c>
      <c r="C61" s="35" t="s">
        <v>151</v>
      </c>
      <c r="D61" s="34" t="s">
        <v>45</v>
      </c>
      <c r="E61" s="35" t="s">
        <v>154</v>
      </c>
      <c r="F61" s="40">
        <v>26486</v>
      </c>
      <c r="G61" s="40">
        <v>0</v>
      </c>
      <c r="H61" s="42">
        <v>25</v>
      </c>
      <c r="I61" s="42"/>
      <c r="J61" s="42">
        <v>100</v>
      </c>
      <c r="K61" s="42">
        <f t="shared" si="24"/>
        <v>760.1482</v>
      </c>
      <c r="L61" s="42">
        <f t="shared" si="25"/>
        <v>1880.5059999999999</v>
      </c>
      <c r="M61" s="42">
        <f t="shared" si="22"/>
        <v>291.346</v>
      </c>
      <c r="N61" s="42">
        <f t="shared" si="26"/>
        <v>805.1744</v>
      </c>
      <c r="O61" s="42">
        <f t="shared" si="23"/>
        <v>1877.8574</v>
      </c>
      <c r="P61" s="42"/>
      <c r="Q61" s="42"/>
      <c r="R61" s="42">
        <v>1000</v>
      </c>
      <c r="S61" s="42">
        <v>0</v>
      </c>
      <c r="T61" s="42">
        <v>1834</v>
      </c>
      <c r="U61" s="42">
        <f t="shared" si="19"/>
        <v>6615.032</v>
      </c>
      <c r="V61" s="42">
        <f t="shared" si="20"/>
        <v>1565.3226</v>
      </c>
      <c r="W61" s="42">
        <f t="shared" si="21"/>
        <v>4049.7093999999997</v>
      </c>
      <c r="X61" s="144">
        <f t="shared" si="6"/>
        <v>21961.6774</v>
      </c>
      <c r="Y61" s="147">
        <v>111</v>
      </c>
      <c r="Z61" s="104"/>
      <c r="AA61" s="105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</row>
    <row r="62" spans="1:55" s="39" customFormat="1" ht="30">
      <c r="A62" s="139">
        <f t="shared" si="7"/>
        <v>54</v>
      </c>
      <c r="B62" s="141" t="s">
        <v>104</v>
      </c>
      <c r="C62" s="35" t="s">
        <v>151</v>
      </c>
      <c r="D62" s="34" t="s">
        <v>45</v>
      </c>
      <c r="E62" s="35" t="s">
        <v>154</v>
      </c>
      <c r="F62" s="40">
        <v>30000</v>
      </c>
      <c r="G62" s="40">
        <v>0</v>
      </c>
      <c r="H62" s="42">
        <v>25</v>
      </c>
      <c r="I62" s="42"/>
      <c r="J62" s="42">
        <v>100</v>
      </c>
      <c r="K62" s="42">
        <f aca="true" t="shared" si="27" ref="K62:K67">+F62*2.87%</f>
        <v>861</v>
      </c>
      <c r="L62" s="42">
        <f aca="true" t="shared" si="28" ref="L62:L67">+F62*7.1%</f>
        <v>2130</v>
      </c>
      <c r="M62" s="42">
        <f aca="true" t="shared" si="29" ref="M62:M67">+F62*1.1%</f>
        <v>330.00000000000006</v>
      </c>
      <c r="N62" s="42">
        <f aca="true" t="shared" si="30" ref="N62:N67">+F62*3.04%</f>
        <v>912</v>
      </c>
      <c r="O62" s="42">
        <f aca="true" t="shared" si="31" ref="O62:O67">+F62*7.09%</f>
        <v>2127</v>
      </c>
      <c r="P62" s="42"/>
      <c r="Q62" s="42"/>
      <c r="R62" s="42">
        <v>500</v>
      </c>
      <c r="S62" s="42">
        <v>0</v>
      </c>
      <c r="T62" s="42">
        <v>1834</v>
      </c>
      <c r="U62" s="42">
        <f t="shared" si="19"/>
        <v>6860</v>
      </c>
      <c r="V62" s="42">
        <f t="shared" si="20"/>
        <v>1773</v>
      </c>
      <c r="W62" s="42">
        <f t="shared" si="21"/>
        <v>4587</v>
      </c>
      <c r="X62" s="144">
        <f t="shared" si="6"/>
        <v>25768</v>
      </c>
      <c r="Y62" s="147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9">
        <f t="shared" si="7"/>
        <v>55</v>
      </c>
      <c r="B63" s="141" t="s">
        <v>105</v>
      </c>
      <c r="C63" s="35" t="s">
        <v>151</v>
      </c>
      <c r="D63" s="34" t="s">
        <v>45</v>
      </c>
      <c r="E63" s="35" t="s">
        <v>154</v>
      </c>
      <c r="F63" s="40">
        <v>30000</v>
      </c>
      <c r="G63" s="40">
        <v>0</v>
      </c>
      <c r="H63" s="42">
        <v>25</v>
      </c>
      <c r="I63" s="42"/>
      <c r="J63" s="42">
        <v>100</v>
      </c>
      <c r="K63" s="42">
        <f t="shared" si="27"/>
        <v>861</v>
      </c>
      <c r="L63" s="42">
        <f t="shared" si="28"/>
        <v>2130</v>
      </c>
      <c r="M63" s="42">
        <f t="shared" si="29"/>
        <v>330.00000000000006</v>
      </c>
      <c r="N63" s="42">
        <f t="shared" si="30"/>
        <v>912</v>
      </c>
      <c r="O63" s="42">
        <f t="shared" si="31"/>
        <v>2127</v>
      </c>
      <c r="P63" s="42"/>
      <c r="Q63" s="42"/>
      <c r="R63" s="42"/>
      <c r="S63" s="42">
        <v>0</v>
      </c>
      <c r="T63" s="42"/>
      <c r="U63" s="42">
        <f t="shared" si="19"/>
        <v>6360</v>
      </c>
      <c r="V63" s="42">
        <f t="shared" si="20"/>
        <v>1773</v>
      </c>
      <c r="W63" s="42">
        <f t="shared" si="21"/>
        <v>4587</v>
      </c>
      <c r="X63" s="144">
        <f t="shared" si="6"/>
        <v>28102</v>
      </c>
      <c r="Y63" s="147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9">
        <f t="shared" si="7"/>
        <v>56</v>
      </c>
      <c r="B64" s="141" t="s">
        <v>106</v>
      </c>
      <c r="C64" s="35" t="s">
        <v>151</v>
      </c>
      <c r="D64" s="34" t="s">
        <v>45</v>
      </c>
      <c r="E64" s="35" t="s">
        <v>154</v>
      </c>
      <c r="F64" s="40">
        <v>30000</v>
      </c>
      <c r="G64" s="40">
        <v>0</v>
      </c>
      <c r="H64" s="42">
        <v>25</v>
      </c>
      <c r="I64" s="42">
        <v>100</v>
      </c>
      <c r="J64" s="42">
        <v>100</v>
      </c>
      <c r="K64" s="42">
        <f t="shared" si="27"/>
        <v>861</v>
      </c>
      <c r="L64" s="42">
        <f t="shared" si="28"/>
        <v>2130</v>
      </c>
      <c r="M64" s="42">
        <f t="shared" si="29"/>
        <v>330.00000000000006</v>
      </c>
      <c r="N64" s="42">
        <f t="shared" si="30"/>
        <v>912</v>
      </c>
      <c r="O64" s="42">
        <f t="shared" si="31"/>
        <v>2127</v>
      </c>
      <c r="P64" s="42"/>
      <c r="Q64" s="42"/>
      <c r="R64" s="42">
        <v>500</v>
      </c>
      <c r="S64" s="42">
        <v>0</v>
      </c>
      <c r="T64" s="42"/>
      <c r="U64" s="42">
        <f t="shared" si="19"/>
        <v>6860</v>
      </c>
      <c r="V64" s="42">
        <f t="shared" si="20"/>
        <v>1773</v>
      </c>
      <c r="W64" s="42">
        <f t="shared" si="21"/>
        <v>4587</v>
      </c>
      <c r="X64" s="144">
        <f t="shared" si="6"/>
        <v>27502</v>
      </c>
      <c r="Y64" s="147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9">
        <f t="shared" si="7"/>
        <v>57</v>
      </c>
      <c r="B65" s="141" t="s">
        <v>107</v>
      </c>
      <c r="C65" s="35" t="s">
        <v>151</v>
      </c>
      <c r="D65" s="34" t="s">
        <v>45</v>
      </c>
      <c r="E65" s="35" t="s">
        <v>154</v>
      </c>
      <c r="F65" s="40">
        <v>30000</v>
      </c>
      <c r="G65" s="40">
        <v>0</v>
      </c>
      <c r="H65" s="42">
        <v>25</v>
      </c>
      <c r="I65" s="42"/>
      <c r="J65" s="42">
        <v>100</v>
      </c>
      <c r="K65" s="42">
        <f t="shared" si="27"/>
        <v>861</v>
      </c>
      <c r="L65" s="42">
        <f t="shared" si="28"/>
        <v>2130</v>
      </c>
      <c r="M65" s="42">
        <f t="shared" si="29"/>
        <v>330.00000000000006</v>
      </c>
      <c r="N65" s="42">
        <f t="shared" si="30"/>
        <v>912</v>
      </c>
      <c r="O65" s="42">
        <f t="shared" si="31"/>
        <v>2127</v>
      </c>
      <c r="P65" s="42"/>
      <c r="Q65" s="42"/>
      <c r="R65" s="42"/>
      <c r="S65" s="42">
        <v>0</v>
      </c>
      <c r="T65" s="42"/>
      <c r="U65" s="42">
        <f t="shared" si="19"/>
        <v>6360</v>
      </c>
      <c r="V65" s="42">
        <f t="shared" si="20"/>
        <v>1773</v>
      </c>
      <c r="W65" s="42">
        <f t="shared" si="21"/>
        <v>4587</v>
      </c>
      <c r="X65" s="144">
        <f t="shared" si="6"/>
        <v>28102</v>
      </c>
      <c r="Y65" s="147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9">
        <f t="shared" si="7"/>
        <v>58</v>
      </c>
      <c r="B66" s="141" t="s">
        <v>124</v>
      </c>
      <c r="C66" s="35" t="s">
        <v>151</v>
      </c>
      <c r="D66" s="34" t="s">
        <v>45</v>
      </c>
      <c r="E66" s="35" t="s">
        <v>154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7"/>
        <v>717.5</v>
      </c>
      <c r="L66" s="42">
        <f t="shared" si="28"/>
        <v>1774.9999999999998</v>
      </c>
      <c r="M66" s="42">
        <f t="shared" si="29"/>
        <v>275</v>
      </c>
      <c r="N66" s="42">
        <f t="shared" si="30"/>
        <v>760</v>
      </c>
      <c r="O66" s="42">
        <f t="shared" si="31"/>
        <v>1772.5000000000002</v>
      </c>
      <c r="P66" s="42"/>
      <c r="Q66" s="42"/>
      <c r="R66" s="42"/>
      <c r="S66" s="42">
        <v>0</v>
      </c>
      <c r="T66" s="42"/>
      <c r="U66" s="42">
        <f t="shared" si="19"/>
        <v>5300</v>
      </c>
      <c r="V66" s="42">
        <f t="shared" si="20"/>
        <v>1477.5</v>
      </c>
      <c r="W66" s="42">
        <f t="shared" si="21"/>
        <v>3822.5</v>
      </c>
      <c r="X66" s="144">
        <f t="shared" si="6"/>
        <v>23397.5</v>
      </c>
      <c r="Y66" s="147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9">
        <f t="shared" si="7"/>
        <v>59</v>
      </c>
      <c r="B67" s="141" t="s">
        <v>136</v>
      </c>
      <c r="C67" s="35" t="s">
        <v>151</v>
      </c>
      <c r="D67" s="34" t="s">
        <v>45</v>
      </c>
      <c r="E67" s="35" t="s">
        <v>154</v>
      </c>
      <c r="F67" s="40">
        <v>25000</v>
      </c>
      <c r="G67" s="40">
        <v>0</v>
      </c>
      <c r="H67" s="42">
        <v>25</v>
      </c>
      <c r="I67" s="42"/>
      <c r="J67" s="42">
        <v>100</v>
      </c>
      <c r="K67" s="42">
        <f t="shared" si="27"/>
        <v>717.5</v>
      </c>
      <c r="L67" s="42">
        <f t="shared" si="28"/>
        <v>1774.9999999999998</v>
      </c>
      <c r="M67" s="42">
        <f t="shared" si="29"/>
        <v>275</v>
      </c>
      <c r="N67" s="42">
        <f t="shared" si="30"/>
        <v>760</v>
      </c>
      <c r="O67" s="42">
        <f t="shared" si="31"/>
        <v>1772.5000000000002</v>
      </c>
      <c r="P67" s="42"/>
      <c r="Q67" s="42"/>
      <c r="R67" s="42">
        <v>500</v>
      </c>
      <c r="S67" s="42">
        <v>0</v>
      </c>
      <c r="T67" s="42">
        <v>1834</v>
      </c>
      <c r="U67" s="42">
        <f t="shared" si="19"/>
        <v>5800</v>
      </c>
      <c r="V67" s="42">
        <f t="shared" si="20"/>
        <v>1477.5</v>
      </c>
      <c r="W67" s="42">
        <f t="shared" si="21"/>
        <v>3822.5</v>
      </c>
      <c r="X67" s="144">
        <f t="shared" si="6"/>
        <v>21063.5</v>
      </c>
      <c r="Y67" s="147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39" customFormat="1" ht="30">
      <c r="A68" s="139">
        <f t="shared" si="7"/>
        <v>60</v>
      </c>
      <c r="B68" s="141" t="s">
        <v>115</v>
      </c>
      <c r="C68" s="35" t="s">
        <v>151</v>
      </c>
      <c r="D68" s="34" t="s">
        <v>45</v>
      </c>
      <c r="E68" s="35" t="s">
        <v>154</v>
      </c>
      <c r="F68" s="40">
        <v>26486</v>
      </c>
      <c r="G68" s="40">
        <v>0</v>
      </c>
      <c r="H68" s="42">
        <v>25</v>
      </c>
      <c r="I68" s="42">
        <v>100</v>
      </c>
      <c r="J68" s="42">
        <v>100</v>
      </c>
      <c r="K68" s="42">
        <f t="shared" si="24"/>
        <v>760.1482</v>
      </c>
      <c r="L68" s="42">
        <f t="shared" si="25"/>
        <v>1880.5059999999999</v>
      </c>
      <c r="M68" s="42">
        <f t="shared" si="22"/>
        <v>291.346</v>
      </c>
      <c r="N68" s="42">
        <f t="shared" si="26"/>
        <v>805.1744</v>
      </c>
      <c r="O68" s="42">
        <f t="shared" si="23"/>
        <v>1877.8574</v>
      </c>
      <c r="P68" s="42"/>
      <c r="Q68" s="42"/>
      <c r="R68" s="42">
        <v>5000</v>
      </c>
      <c r="S68" s="42">
        <v>0</v>
      </c>
      <c r="T68" s="42">
        <v>1834</v>
      </c>
      <c r="U68" s="42">
        <f t="shared" si="19"/>
        <v>10615.032</v>
      </c>
      <c r="V68" s="42">
        <f t="shared" si="20"/>
        <v>1565.3226</v>
      </c>
      <c r="W68" s="42">
        <f t="shared" si="21"/>
        <v>4049.7093999999997</v>
      </c>
      <c r="X68" s="144">
        <f t="shared" si="6"/>
        <v>17861.6774</v>
      </c>
      <c r="Y68" s="147">
        <v>111</v>
      </c>
      <c r="Z68" s="36"/>
      <c r="AA68" s="3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107" customFormat="1" ht="30">
      <c r="A69" s="139">
        <f t="shared" si="7"/>
        <v>61</v>
      </c>
      <c r="B69" s="141" t="s">
        <v>228</v>
      </c>
      <c r="C69" s="35" t="s">
        <v>151</v>
      </c>
      <c r="D69" s="34" t="s">
        <v>45</v>
      </c>
      <c r="E69" s="35" t="s">
        <v>154</v>
      </c>
      <c r="F69" s="40">
        <v>20000</v>
      </c>
      <c r="G69" s="40">
        <v>0</v>
      </c>
      <c r="H69" s="42">
        <v>25</v>
      </c>
      <c r="I69" s="42"/>
      <c r="J69" s="42"/>
      <c r="K69" s="42">
        <f>+F69*2.87%</f>
        <v>574</v>
      </c>
      <c r="L69" s="42">
        <f>+F69*7.1%</f>
        <v>1419.9999999999998</v>
      </c>
      <c r="M69" s="42">
        <f>+F69*1.1%</f>
        <v>220.00000000000003</v>
      </c>
      <c r="N69" s="42">
        <f>+F69*3.04%</f>
        <v>608</v>
      </c>
      <c r="O69" s="42">
        <f>+F69*7.09%</f>
        <v>1418</v>
      </c>
      <c r="P69" s="42"/>
      <c r="Q69" s="42"/>
      <c r="R69" s="42"/>
      <c r="S69" s="42">
        <v>0</v>
      </c>
      <c r="T69" s="42"/>
      <c r="U69" s="42">
        <f t="shared" si="19"/>
        <v>4240</v>
      </c>
      <c r="V69" s="42">
        <f t="shared" si="20"/>
        <v>1182</v>
      </c>
      <c r="W69" s="42">
        <f t="shared" si="21"/>
        <v>3058</v>
      </c>
      <c r="X69" s="144">
        <f t="shared" si="6"/>
        <v>18793</v>
      </c>
      <c r="Y69" s="147">
        <v>111</v>
      </c>
      <c r="Z69" s="104"/>
      <c r="AA69" s="10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5" s="39" customFormat="1" ht="30">
      <c r="A70" s="139">
        <f t="shared" si="7"/>
        <v>62</v>
      </c>
      <c r="B70" s="141" t="s">
        <v>94</v>
      </c>
      <c r="C70" s="35" t="s">
        <v>151</v>
      </c>
      <c r="D70" s="34" t="s">
        <v>95</v>
      </c>
      <c r="E70" s="35" t="s">
        <v>154</v>
      </c>
      <c r="F70" s="40">
        <v>26250</v>
      </c>
      <c r="G70" s="40">
        <v>0</v>
      </c>
      <c r="H70" s="42">
        <v>25</v>
      </c>
      <c r="I70" s="42"/>
      <c r="J70" s="42">
        <v>100</v>
      </c>
      <c r="K70" s="42">
        <f>+F70*2.87%</f>
        <v>753.375</v>
      </c>
      <c r="L70" s="42">
        <f>+F70*7.1%</f>
        <v>1863.7499999999998</v>
      </c>
      <c r="M70" s="42">
        <f>+F70*1.1%</f>
        <v>288.75000000000006</v>
      </c>
      <c r="N70" s="42">
        <f>+F70*3.04%</f>
        <v>798</v>
      </c>
      <c r="O70" s="42">
        <f>+F70*7.09%</f>
        <v>1861.1250000000002</v>
      </c>
      <c r="P70" s="42"/>
      <c r="Q70" s="42">
        <v>1806.2</v>
      </c>
      <c r="R70" s="42">
        <v>500</v>
      </c>
      <c r="S70" s="42">
        <v>0</v>
      </c>
      <c r="T70" s="42">
        <v>1834</v>
      </c>
      <c r="U70" s="42">
        <f t="shared" si="19"/>
        <v>7871.2</v>
      </c>
      <c r="V70" s="42">
        <f t="shared" si="20"/>
        <v>1551.375</v>
      </c>
      <c r="W70" s="42">
        <f t="shared" si="21"/>
        <v>4013.625</v>
      </c>
      <c r="X70" s="144">
        <f t="shared" si="6"/>
        <v>20433.425</v>
      </c>
      <c r="Y70" s="147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9">
        <f t="shared" si="7"/>
        <v>63</v>
      </c>
      <c r="B71" s="141" t="s">
        <v>125</v>
      </c>
      <c r="C71" s="35" t="s">
        <v>151</v>
      </c>
      <c r="D71" s="34" t="s">
        <v>109</v>
      </c>
      <c r="E71" s="35" t="s">
        <v>154</v>
      </c>
      <c r="F71" s="40">
        <v>25000</v>
      </c>
      <c r="G71" s="40">
        <v>0</v>
      </c>
      <c r="H71" s="42">
        <v>25</v>
      </c>
      <c r="I71" s="42"/>
      <c r="J71" s="42">
        <v>100</v>
      </c>
      <c r="K71" s="42">
        <f>+F71*2.87%</f>
        <v>717.5</v>
      </c>
      <c r="L71" s="42">
        <f>+F71*7.1%</f>
        <v>1774.9999999999998</v>
      </c>
      <c r="M71" s="42">
        <f>+F71*1.1%</f>
        <v>275</v>
      </c>
      <c r="N71" s="42">
        <f>+F71*3.04%</f>
        <v>760</v>
      </c>
      <c r="O71" s="42">
        <f>+F71*7.09%</f>
        <v>1772.5000000000002</v>
      </c>
      <c r="P71" s="42"/>
      <c r="Q71" s="42"/>
      <c r="R71" s="42">
        <v>500</v>
      </c>
      <c r="S71" s="42">
        <v>0</v>
      </c>
      <c r="T71" s="42">
        <v>1834</v>
      </c>
      <c r="U71" s="42">
        <f t="shared" si="19"/>
        <v>5800</v>
      </c>
      <c r="V71" s="42">
        <f t="shared" si="20"/>
        <v>1477.5</v>
      </c>
      <c r="W71" s="42">
        <f t="shared" si="21"/>
        <v>3822.5</v>
      </c>
      <c r="X71" s="144">
        <f t="shared" si="6"/>
        <v>21063.5</v>
      </c>
      <c r="Y71" s="147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9">
        <f t="shared" si="7"/>
        <v>64</v>
      </c>
      <c r="B72" s="141" t="s">
        <v>12</v>
      </c>
      <c r="C72" s="35" t="s">
        <v>151</v>
      </c>
      <c r="D72" s="34" t="s">
        <v>240</v>
      </c>
      <c r="E72" s="35" t="s">
        <v>154</v>
      </c>
      <c r="F72" s="40">
        <v>19747.5</v>
      </c>
      <c r="G72" s="40">
        <v>0</v>
      </c>
      <c r="H72" s="42">
        <v>25</v>
      </c>
      <c r="I72" s="42"/>
      <c r="J72" s="42">
        <v>100</v>
      </c>
      <c r="K72" s="42">
        <f aca="true" t="shared" si="32" ref="K72:K96">+F72*2.87%</f>
        <v>566.75325</v>
      </c>
      <c r="L72" s="42">
        <f aca="true" t="shared" si="33" ref="L72:L96">+F72*7.1%</f>
        <v>1402.0724999999998</v>
      </c>
      <c r="M72" s="42">
        <f aca="true" t="shared" si="34" ref="M72:M96">+F72*1.1%</f>
        <v>217.22250000000003</v>
      </c>
      <c r="N72" s="42">
        <f aca="true" t="shared" si="35" ref="N72:N96">+F72*3.04%</f>
        <v>600.324</v>
      </c>
      <c r="O72" s="42">
        <f aca="true" t="shared" si="36" ref="O72:O96">+F72*7.09%</f>
        <v>1400.0977500000001</v>
      </c>
      <c r="P72" s="42"/>
      <c r="Q72" s="42"/>
      <c r="R72" s="42"/>
      <c r="S72" s="42">
        <v>0</v>
      </c>
      <c r="T72" s="42"/>
      <c r="U72" s="42">
        <f t="shared" si="19"/>
        <v>4186.47</v>
      </c>
      <c r="V72" s="42">
        <f t="shared" si="20"/>
        <v>1167.0772499999998</v>
      </c>
      <c r="W72" s="42">
        <f t="shared" si="21"/>
        <v>3019.39275</v>
      </c>
      <c r="X72" s="144">
        <f t="shared" si="6"/>
        <v>18455.42275</v>
      </c>
      <c r="Y72" s="147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9">
        <f t="shared" si="7"/>
        <v>65</v>
      </c>
      <c r="B73" s="141" t="s">
        <v>4</v>
      </c>
      <c r="C73" s="35" t="s">
        <v>151</v>
      </c>
      <c r="D73" s="34" t="s">
        <v>43</v>
      </c>
      <c r="E73" s="35" t="s">
        <v>154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2"/>
        <v>473.55</v>
      </c>
      <c r="L73" s="42">
        <f t="shared" si="33"/>
        <v>1171.5</v>
      </c>
      <c r="M73" s="42">
        <f t="shared" si="34"/>
        <v>181.50000000000003</v>
      </c>
      <c r="N73" s="42">
        <f t="shared" si="35"/>
        <v>501.6</v>
      </c>
      <c r="O73" s="42">
        <f t="shared" si="36"/>
        <v>1169.8500000000001</v>
      </c>
      <c r="P73" s="42"/>
      <c r="Q73" s="42"/>
      <c r="R73" s="42">
        <v>500</v>
      </c>
      <c r="S73" s="42">
        <v>1512.45</v>
      </c>
      <c r="T73" s="42">
        <v>2011</v>
      </c>
      <c r="U73" s="42">
        <f t="shared" si="19"/>
        <v>5510.45</v>
      </c>
      <c r="V73" s="42">
        <f t="shared" si="20"/>
        <v>975.1500000000001</v>
      </c>
      <c r="W73" s="42">
        <f t="shared" si="21"/>
        <v>2522.8500000000004</v>
      </c>
      <c r="X73" s="144">
        <f t="shared" si="6"/>
        <v>11376.4</v>
      </c>
      <c r="Y73" s="147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9">
        <f t="shared" si="7"/>
        <v>66</v>
      </c>
      <c r="B74" s="141" t="s">
        <v>9</v>
      </c>
      <c r="C74" s="35" t="s">
        <v>151</v>
      </c>
      <c r="D74" s="34" t="s">
        <v>43</v>
      </c>
      <c r="E74" s="35" t="s">
        <v>154</v>
      </c>
      <c r="F74" s="40">
        <v>16500</v>
      </c>
      <c r="G74" s="40">
        <v>0</v>
      </c>
      <c r="H74" s="42">
        <v>25</v>
      </c>
      <c r="I74" s="42"/>
      <c r="J74" s="42">
        <v>100</v>
      </c>
      <c r="K74" s="42">
        <f t="shared" si="32"/>
        <v>473.55</v>
      </c>
      <c r="L74" s="42">
        <f t="shared" si="33"/>
        <v>1171.5</v>
      </c>
      <c r="M74" s="42">
        <f t="shared" si="34"/>
        <v>181.50000000000003</v>
      </c>
      <c r="N74" s="42">
        <f t="shared" si="35"/>
        <v>501.6</v>
      </c>
      <c r="O74" s="42">
        <f t="shared" si="36"/>
        <v>1169.8500000000001</v>
      </c>
      <c r="P74" s="42"/>
      <c r="Q74" s="42"/>
      <c r="R74" s="42"/>
      <c r="S74" s="42">
        <v>0</v>
      </c>
      <c r="T74" s="42"/>
      <c r="U74" s="42">
        <f t="shared" si="19"/>
        <v>3498</v>
      </c>
      <c r="V74" s="42">
        <f t="shared" si="20"/>
        <v>975.1500000000001</v>
      </c>
      <c r="W74" s="42">
        <f t="shared" si="21"/>
        <v>2522.8500000000004</v>
      </c>
      <c r="X74" s="144">
        <f t="shared" si="6"/>
        <v>15399.85</v>
      </c>
      <c r="Y74" s="147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9">
        <f t="shared" si="7"/>
        <v>67</v>
      </c>
      <c r="B75" s="141" t="s">
        <v>11</v>
      </c>
      <c r="C75" s="35" t="s">
        <v>151</v>
      </c>
      <c r="D75" s="34" t="s">
        <v>111</v>
      </c>
      <c r="E75" s="35" t="s">
        <v>154</v>
      </c>
      <c r="F75" s="40">
        <v>20000</v>
      </c>
      <c r="G75" s="40">
        <v>0</v>
      </c>
      <c r="H75" s="42">
        <v>25</v>
      </c>
      <c r="I75" s="42"/>
      <c r="J75" s="42">
        <v>100</v>
      </c>
      <c r="K75" s="42">
        <f t="shared" si="32"/>
        <v>574</v>
      </c>
      <c r="L75" s="42">
        <f t="shared" si="33"/>
        <v>1419.9999999999998</v>
      </c>
      <c r="M75" s="42">
        <f t="shared" si="34"/>
        <v>220.00000000000003</v>
      </c>
      <c r="N75" s="42">
        <f t="shared" si="35"/>
        <v>608</v>
      </c>
      <c r="O75" s="42">
        <f t="shared" si="36"/>
        <v>1418</v>
      </c>
      <c r="P75" s="42"/>
      <c r="Q75" s="42"/>
      <c r="R75" s="42">
        <v>500</v>
      </c>
      <c r="S75" s="42">
        <v>0</v>
      </c>
      <c r="T75" s="42">
        <v>1834</v>
      </c>
      <c r="U75" s="42">
        <f t="shared" si="19"/>
        <v>4740</v>
      </c>
      <c r="V75" s="42">
        <f t="shared" si="20"/>
        <v>1182</v>
      </c>
      <c r="W75" s="42">
        <f t="shared" si="21"/>
        <v>3058</v>
      </c>
      <c r="X75" s="144">
        <f aca="true" t="shared" si="37" ref="X75:X97">+F75-V75-G75-H75-S75-J75-P75-Q75-R75-T75-I75</f>
        <v>16359</v>
      </c>
      <c r="Y75" s="147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9">
        <f t="shared" si="7"/>
        <v>68</v>
      </c>
      <c r="B76" s="141" t="s">
        <v>32</v>
      </c>
      <c r="C76" s="35" t="s">
        <v>151</v>
      </c>
      <c r="D76" s="34" t="s">
        <v>43</v>
      </c>
      <c r="E76" s="35" t="s">
        <v>154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2"/>
        <v>473.55</v>
      </c>
      <c r="L76" s="42">
        <f t="shared" si="33"/>
        <v>1171.5</v>
      </c>
      <c r="M76" s="42">
        <f t="shared" si="34"/>
        <v>181.50000000000003</v>
      </c>
      <c r="N76" s="42">
        <f t="shared" si="35"/>
        <v>501.6</v>
      </c>
      <c r="O76" s="42">
        <f t="shared" si="36"/>
        <v>1169.8500000000001</v>
      </c>
      <c r="P76" s="42"/>
      <c r="Q76" s="42"/>
      <c r="R76" s="42"/>
      <c r="S76" s="42">
        <v>0</v>
      </c>
      <c r="T76" s="42"/>
      <c r="U76" s="42">
        <f aca="true" t="shared" si="38" ref="U76:U98">SUM(K76:S76)</f>
        <v>3498</v>
      </c>
      <c r="V76" s="42">
        <f aca="true" t="shared" si="39" ref="V76:V98">+K76+N76</f>
        <v>975.1500000000001</v>
      </c>
      <c r="W76" s="42">
        <f t="shared" si="21"/>
        <v>2522.8500000000004</v>
      </c>
      <c r="X76" s="144">
        <f t="shared" si="37"/>
        <v>15399.85</v>
      </c>
      <c r="Y76" s="147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9">
        <f aca="true" t="shared" si="40" ref="A77:A97">A76+1</f>
        <v>69</v>
      </c>
      <c r="B77" s="141" t="s">
        <v>34</v>
      </c>
      <c r="C77" s="35" t="s">
        <v>151</v>
      </c>
      <c r="D77" s="34" t="s">
        <v>43</v>
      </c>
      <c r="E77" s="35" t="s">
        <v>154</v>
      </c>
      <c r="F77" s="40">
        <v>16500</v>
      </c>
      <c r="G77" s="40">
        <v>0</v>
      </c>
      <c r="H77" s="42">
        <v>25</v>
      </c>
      <c r="I77" s="42"/>
      <c r="J77" s="42">
        <v>100</v>
      </c>
      <c r="K77" s="42">
        <f t="shared" si="32"/>
        <v>473.55</v>
      </c>
      <c r="L77" s="42">
        <f t="shared" si="33"/>
        <v>1171.5</v>
      </c>
      <c r="M77" s="42">
        <f t="shared" si="34"/>
        <v>181.50000000000003</v>
      </c>
      <c r="N77" s="42">
        <f t="shared" si="35"/>
        <v>501.6</v>
      </c>
      <c r="O77" s="42">
        <f t="shared" si="36"/>
        <v>1169.8500000000001</v>
      </c>
      <c r="P77" s="42"/>
      <c r="Q77" s="42"/>
      <c r="R77" s="42">
        <v>500</v>
      </c>
      <c r="S77" s="42">
        <v>0</v>
      </c>
      <c r="T77" s="42">
        <v>1834</v>
      </c>
      <c r="U77" s="42">
        <f t="shared" si="38"/>
        <v>3998</v>
      </c>
      <c r="V77" s="42">
        <f t="shared" si="39"/>
        <v>975.1500000000001</v>
      </c>
      <c r="W77" s="42">
        <f t="shared" si="21"/>
        <v>2522.8500000000004</v>
      </c>
      <c r="X77" s="144">
        <f t="shared" si="37"/>
        <v>13065.85</v>
      </c>
      <c r="Y77" s="147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9">
        <f t="shared" si="40"/>
        <v>70</v>
      </c>
      <c r="B78" s="141" t="s">
        <v>80</v>
      </c>
      <c r="C78" s="35" t="s">
        <v>151</v>
      </c>
      <c r="D78" s="34" t="s">
        <v>43</v>
      </c>
      <c r="E78" s="35" t="s">
        <v>154</v>
      </c>
      <c r="F78" s="42">
        <v>15000</v>
      </c>
      <c r="G78" s="40">
        <v>0</v>
      </c>
      <c r="H78" s="42">
        <v>25</v>
      </c>
      <c r="I78" s="42"/>
      <c r="J78" s="42">
        <v>100</v>
      </c>
      <c r="K78" s="42">
        <f t="shared" si="32"/>
        <v>430.5</v>
      </c>
      <c r="L78" s="42">
        <f t="shared" si="33"/>
        <v>1065</v>
      </c>
      <c r="M78" s="42">
        <f t="shared" si="34"/>
        <v>165.00000000000003</v>
      </c>
      <c r="N78" s="42">
        <f t="shared" si="35"/>
        <v>456</v>
      </c>
      <c r="O78" s="42">
        <f t="shared" si="36"/>
        <v>1063.5</v>
      </c>
      <c r="P78" s="42"/>
      <c r="Q78" s="42"/>
      <c r="R78" s="42">
        <v>500</v>
      </c>
      <c r="S78" s="42">
        <v>0</v>
      </c>
      <c r="T78" s="42"/>
      <c r="U78" s="43">
        <f t="shared" si="38"/>
        <v>3680</v>
      </c>
      <c r="V78" s="42">
        <f t="shared" si="39"/>
        <v>886.5</v>
      </c>
      <c r="W78" s="42">
        <f t="shared" si="21"/>
        <v>2293.5</v>
      </c>
      <c r="X78" s="144">
        <f t="shared" si="37"/>
        <v>13488.5</v>
      </c>
      <c r="Y78" s="147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9">
        <f t="shared" si="40"/>
        <v>71</v>
      </c>
      <c r="B79" s="141" t="s">
        <v>127</v>
      </c>
      <c r="C79" s="35" t="s">
        <v>151</v>
      </c>
      <c r="D79" s="34" t="s">
        <v>43</v>
      </c>
      <c r="E79" s="35" t="s">
        <v>154</v>
      </c>
      <c r="F79" s="42">
        <v>16000</v>
      </c>
      <c r="G79" s="40">
        <v>0</v>
      </c>
      <c r="H79" s="42">
        <v>25</v>
      </c>
      <c r="I79" s="42"/>
      <c r="J79" s="42">
        <v>100</v>
      </c>
      <c r="K79" s="42">
        <f aca="true" t="shared" si="41" ref="K79:K90">+F79*2.87%</f>
        <v>459.2</v>
      </c>
      <c r="L79" s="42">
        <f aca="true" t="shared" si="42" ref="L79:L90">+F79*7.1%</f>
        <v>1136</v>
      </c>
      <c r="M79" s="42">
        <f aca="true" t="shared" si="43" ref="M79:M90">+F79*1.1%</f>
        <v>176.00000000000003</v>
      </c>
      <c r="N79" s="42">
        <f aca="true" t="shared" si="44" ref="N79:N90">+F79*3.04%</f>
        <v>486.4</v>
      </c>
      <c r="O79" s="42">
        <f aca="true" t="shared" si="45" ref="O79:O90">+F79*7.09%</f>
        <v>1134.4</v>
      </c>
      <c r="P79" s="42"/>
      <c r="Q79" s="42"/>
      <c r="R79" s="42"/>
      <c r="S79" s="42">
        <v>0</v>
      </c>
      <c r="T79" s="42"/>
      <c r="U79" s="43">
        <f t="shared" si="38"/>
        <v>3392</v>
      </c>
      <c r="V79" s="42">
        <f t="shared" si="39"/>
        <v>945.5999999999999</v>
      </c>
      <c r="W79" s="42">
        <f aca="true" t="shared" si="46" ref="W79:W90">+L79+M79+O79</f>
        <v>2446.4</v>
      </c>
      <c r="X79" s="144">
        <f t="shared" si="37"/>
        <v>14929.4</v>
      </c>
      <c r="Y79" s="147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9">
        <f t="shared" si="40"/>
        <v>72</v>
      </c>
      <c r="B80" s="141" t="s">
        <v>133</v>
      </c>
      <c r="C80" s="35" t="s">
        <v>151</v>
      </c>
      <c r="D80" s="34" t="s">
        <v>43</v>
      </c>
      <c r="E80" s="35" t="s">
        <v>154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1"/>
        <v>459.2</v>
      </c>
      <c r="L80" s="42">
        <f t="shared" si="42"/>
        <v>1136</v>
      </c>
      <c r="M80" s="42">
        <f t="shared" si="43"/>
        <v>176.00000000000003</v>
      </c>
      <c r="N80" s="42">
        <f t="shared" si="44"/>
        <v>486.4</v>
      </c>
      <c r="O80" s="42">
        <f t="shared" si="45"/>
        <v>1134.4</v>
      </c>
      <c r="P80" s="42"/>
      <c r="Q80" s="42"/>
      <c r="R80" s="42"/>
      <c r="S80" s="42">
        <v>0</v>
      </c>
      <c r="T80" s="42"/>
      <c r="U80" s="42">
        <f t="shared" si="38"/>
        <v>3392</v>
      </c>
      <c r="V80" s="42">
        <f t="shared" si="39"/>
        <v>945.5999999999999</v>
      </c>
      <c r="W80" s="42">
        <f t="shared" si="46"/>
        <v>2446.4</v>
      </c>
      <c r="X80" s="144">
        <f t="shared" si="37"/>
        <v>14929.4</v>
      </c>
      <c r="Y80" s="147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39" customFormat="1" ht="30">
      <c r="A81" s="139">
        <f t="shared" si="40"/>
        <v>73</v>
      </c>
      <c r="B81" s="141" t="s">
        <v>134</v>
      </c>
      <c r="C81" s="35" t="s">
        <v>151</v>
      </c>
      <c r="D81" s="34" t="s">
        <v>43</v>
      </c>
      <c r="E81" s="35" t="s">
        <v>154</v>
      </c>
      <c r="F81" s="40">
        <v>16000</v>
      </c>
      <c r="G81" s="40">
        <v>0</v>
      </c>
      <c r="H81" s="42">
        <v>25</v>
      </c>
      <c r="I81" s="42"/>
      <c r="J81" s="42">
        <v>100</v>
      </c>
      <c r="K81" s="42">
        <f t="shared" si="41"/>
        <v>459.2</v>
      </c>
      <c r="L81" s="42">
        <f t="shared" si="42"/>
        <v>1136</v>
      </c>
      <c r="M81" s="42">
        <f t="shared" si="43"/>
        <v>176.00000000000003</v>
      </c>
      <c r="N81" s="42">
        <f t="shared" si="44"/>
        <v>486.4</v>
      </c>
      <c r="O81" s="42">
        <f t="shared" si="45"/>
        <v>1134.4</v>
      </c>
      <c r="P81" s="42"/>
      <c r="Q81" s="42"/>
      <c r="R81" s="42"/>
      <c r="S81" s="42">
        <v>0</v>
      </c>
      <c r="T81" s="42"/>
      <c r="U81" s="42">
        <f t="shared" si="38"/>
        <v>3392</v>
      </c>
      <c r="V81" s="42">
        <f t="shared" si="39"/>
        <v>945.5999999999999</v>
      </c>
      <c r="W81" s="42">
        <f t="shared" si="46"/>
        <v>2446.4</v>
      </c>
      <c r="X81" s="144">
        <f t="shared" si="37"/>
        <v>14929.4</v>
      </c>
      <c r="Y81" s="147">
        <v>111</v>
      </c>
      <c r="Z81" s="36"/>
      <c r="AA81" s="37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107" customFormat="1" ht="30">
      <c r="A82" s="139">
        <f t="shared" si="40"/>
        <v>74</v>
      </c>
      <c r="B82" s="141" t="s">
        <v>227</v>
      </c>
      <c r="C82" s="35" t="s">
        <v>151</v>
      </c>
      <c r="D82" s="34" t="s">
        <v>43</v>
      </c>
      <c r="E82" s="35" t="s">
        <v>154</v>
      </c>
      <c r="F82" s="40">
        <v>16000</v>
      </c>
      <c r="G82" s="40">
        <v>0</v>
      </c>
      <c r="H82" s="42">
        <v>25</v>
      </c>
      <c r="I82" s="42"/>
      <c r="J82" s="42">
        <v>100</v>
      </c>
      <c r="K82" s="42">
        <f>+F82*2.87%</f>
        <v>459.2</v>
      </c>
      <c r="L82" s="42">
        <f>+F82*7.1%</f>
        <v>1136</v>
      </c>
      <c r="M82" s="42">
        <f>+F82*1.1%</f>
        <v>176.00000000000003</v>
      </c>
      <c r="N82" s="42">
        <f>+F82*3.04%</f>
        <v>486.4</v>
      </c>
      <c r="O82" s="42">
        <f>+F82*7.09%</f>
        <v>1134.4</v>
      </c>
      <c r="P82" s="42"/>
      <c r="Q82" s="42"/>
      <c r="R82" s="42">
        <v>500</v>
      </c>
      <c r="S82" s="42">
        <v>0</v>
      </c>
      <c r="T82" s="42">
        <v>1834</v>
      </c>
      <c r="U82" s="42">
        <f t="shared" si="38"/>
        <v>3892</v>
      </c>
      <c r="V82" s="42">
        <f t="shared" si="39"/>
        <v>945.5999999999999</v>
      </c>
      <c r="W82" s="42">
        <f>+L82+M82+O82</f>
        <v>2446.4</v>
      </c>
      <c r="X82" s="144">
        <f t="shared" si="37"/>
        <v>12595.4</v>
      </c>
      <c r="Y82" s="147">
        <v>111</v>
      </c>
      <c r="Z82" s="104"/>
      <c r="AA82" s="105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</row>
    <row r="83" spans="1:55" s="39" customFormat="1" ht="30">
      <c r="A83" s="139">
        <f t="shared" si="40"/>
        <v>75</v>
      </c>
      <c r="B83" s="141" t="s">
        <v>246</v>
      </c>
      <c r="C83" s="35" t="s">
        <v>151</v>
      </c>
      <c r="D83" s="34" t="s">
        <v>43</v>
      </c>
      <c r="E83" s="35" t="s">
        <v>154</v>
      </c>
      <c r="F83" s="40">
        <v>16500</v>
      </c>
      <c r="G83" s="40"/>
      <c r="H83" s="42">
        <v>25</v>
      </c>
      <c r="I83" s="42"/>
      <c r="J83" s="42"/>
      <c r="K83" s="42">
        <f>+F83*2.87%</f>
        <v>473.55</v>
      </c>
      <c r="L83" s="42">
        <f>+F83*7.1%</f>
        <v>1171.5</v>
      </c>
      <c r="M83" s="42">
        <f>+F83*1.1%</f>
        <v>181.50000000000003</v>
      </c>
      <c r="N83" s="42">
        <f>+F83*3.04%</f>
        <v>501.6</v>
      </c>
      <c r="O83" s="42">
        <f>+F83*7.09%</f>
        <v>1169.8500000000001</v>
      </c>
      <c r="P83" s="42"/>
      <c r="Q83" s="42"/>
      <c r="R83" s="42">
        <v>500</v>
      </c>
      <c r="S83" s="42">
        <v>0</v>
      </c>
      <c r="T83" s="42">
        <v>2011</v>
      </c>
      <c r="U83" s="42">
        <f t="shared" si="38"/>
        <v>3998</v>
      </c>
      <c r="V83" s="42">
        <f t="shared" si="39"/>
        <v>975.1500000000001</v>
      </c>
      <c r="W83" s="42">
        <f>+L83+M83+O83</f>
        <v>2522.8500000000004</v>
      </c>
      <c r="X83" s="144">
        <f t="shared" si="37"/>
        <v>12988.85</v>
      </c>
      <c r="Y83" s="147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9">
        <f t="shared" si="40"/>
        <v>76</v>
      </c>
      <c r="B84" s="141" t="s">
        <v>247</v>
      </c>
      <c r="C84" s="35" t="s">
        <v>148</v>
      </c>
      <c r="D84" s="34" t="s">
        <v>117</v>
      </c>
      <c r="E84" s="35" t="s">
        <v>0</v>
      </c>
      <c r="F84" s="40">
        <v>16000</v>
      </c>
      <c r="G84" s="40"/>
      <c r="H84" s="42">
        <v>25</v>
      </c>
      <c r="I84" s="42"/>
      <c r="J84" s="42">
        <v>100</v>
      </c>
      <c r="K84" s="42">
        <f>+F84*2.87%</f>
        <v>459.2</v>
      </c>
      <c r="L84" s="42">
        <f>+F84*7.1%</f>
        <v>1136</v>
      </c>
      <c r="M84" s="42">
        <f>+F84*1.1%</f>
        <v>176.00000000000003</v>
      </c>
      <c r="N84" s="42">
        <f>+F84*3.04%</f>
        <v>486.4</v>
      </c>
      <c r="O84" s="42">
        <f>+F84*7.09%</f>
        <v>1134.4</v>
      </c>
      <c r="P84" s="42"/>
      <c r="Q84" s="42"/>
      <c r="R84" s="42"/>
      <c r="S84" s="42">
        <v>0</v>
      </c>
      <c r="T84" s="42"/>
      <c r="U84" s="42">
        <f t="shared" si="38"/>
        <v>3392</v>
      </c>
      <c r="V84" s="42">
        <f t="shared" si="39"/>
        <v>945.5999999999999</v>
      </c>
      <c r="W84" s="42">
        <f>+L84+M84+O84</f>
        <v>2446.4</v>
      </c>
      <c r="X84" s="144">
        <f>+F84-V84-G84-H84-S84-J84-P84-Q84-R84-T84-I84</f>
        <v>14929.4</v>
      </c>
      <c r="Y84" s="147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9">
        <f t="shared" si="40"/>
        <v>77</v>
      </c>
      <c r="B85" s="141" t="s">
        <v>110</v>
      </c>
      <c r="C85" s="35" t="s">
        <v>151</v>
      </c>
      <c r="D85" s="34" t="s">
        <v>111</v>
      </c>
      <c r="E85" s="35" t="s">
        <v>154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1"/>
        <v>631.4</v>
      </c>
      <c r="L85" s="42">
        <f t="shared" si="42"/>
        <v>1561.9999999999998</v>
      </c>
      <c r="M85" s="42">
        <f t="shared" si="43"/>
        <v>242.00000000000003</v>
      </c>
      <c r="N85" s="42">
        <f t="shared" si="44"/>
        <v>668.8</v>
      </c>
      <c r="O85" s="42">
        <f t="shared" si="45"/>
        <v>1559.8000000000002</v>
      </c>
      <c r="P85" s="42"/>
      <c r="Q85" s="42"/>
      <c r="R85" s="42">
        <v>1000</v>
      </c>
      <c r="S85" s="42">
        <v>0</v>
      </c>
      <c r="T85" s="42">
        <v>2011</v>
      </c>
      <c r="U85" s="42">
        <f t="shared" si="38"/>
        <v>5664</v>
      </c>
      <c r="V85" s="42">
        <f t="shared" si="39"/>
        <v>1300.1999999999998</v>
      </c>
      <c r="W85" s="42">
        <f t="shared" si="46"/>
        <v>3363.8</v>
      </c>
      <c r="X85" s="144">
        <f>+F85-V85-G85-H85-S85-J85-P85-Q85-R85-T85-I85</f>
        <v>17563.8</v>
      </c>
      <c r="Y85" s="147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9">
        <f t="shared" si="40"/>
        <v>78</v>
      </c>
      <c r="B86" s="141" t="s">
        <v>112</v>
      </c>
      <c r="C86" s="35" t="s">
        <v>151</v>
      </c>
      <c r="D86" s="34" t="s">
        <v>111</v>
      </c>
      <c r="E86" s="35" t="s">
        <v>154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1"/>
        <v>631.4</v>
      </c>
      <c r="L86" s="42">
        <f t="shared" si="42"/>
        <v>1561.9999999999998</v>
      </c>
      <c r="M86" s="42">
        <f t="shared" si="43"/>
        <v>242.00000000000003</v>
      </c>
      <c r="N86" s="42">
        <f t="shared" si="44"/>
        <v>668.8</v>
      </c>
      <c r="O86" s="42">
        <f t="shared" si="45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38"/>
        <v>5164</v>
      </c>
      <c r="V86" s="42">
        <f t="shared" si="39"/>
        <v>1300.1999999999998</v>
      </c>
      <c r="W86" s="42">
        <f t="shared" si="46"/>
        <v>3363.8</v>
      </c>
      <c r="X86" s="144">
        <f t="shared" si="37"/>
        <v>18240.8</v>
      </c>
      <c r="Y86" s="147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9">
        <f t="shared" si="40"/>
        <v>79</v>
      </c>
      <c r="B87" s="141" t="s">
        <v>113</v>
      </c>
      <c r="C87" s="35" t="s">
        <v>151</v>
      </c>
      <c r="D87" s="34" t="s">
        <v>111</v>
      </c>
      <c r="E87" s="35" t="s">
        <v>154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1"/>
        <v>631.4</v>
      </c>
      <c r="L87" s="42">
        <f t="shared" si="42"/>
        <v>1561.9999999999998</v>
      </c>
      <c r="M87" s="42">
        <f t="shared" si="43"/>
        <v>242.00000000000003</v>
      </c>
      <c r="N87" s="42">
        <f t="shared" si="44"/>
        <v>668.8</v>
      </c>
      <c r="O87" s="42">
        <f t="shared" si="45"/>
        <v>1559.8000000000002</v>
      </c>
      <c r="P87" s="42"/>
      <c r="Q87" s="42"/>
      <c r="R87" s="42">
        <v>500</v>
      </c>
      <c r="S87" s="42">
        <v>0</v>
      </c>
      <c r="T87" s="42">
        <v>1834</v>
      </c>
      <c r="U87" s="42">
        <f t="shared" si="38"/>
        <v>5164</v>
      </c>
      <c r="V87" s="42">
        <f t="shared" si="39"/>
        <v>1300.1999999999998</v>
      </c>
      <c r="W87" s="42">
        <f t="shared" si="46"/>
        <v>3363.8</v>
      </c>
      <c r="X87" s="144">
        <f t="shared" si="37"/>
        <v>18240.8</v>
      </c>
      <c r="Y87" s="147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9">
        <f t="shared" si="40"/>
        <v>80</v>
      </c>
      <c r="B88" s="141" t="s">
        <v>126</v>
      </c>
      <c r="C88" s="35" t="s">
        <v>151</v>
      </c>
      <c r="D88" s="34" t="s">
        <v>111</v>
      </c>
      <c r="E88" s="35" t="s">
        <v>154</v>
      </c>
      <c r="F88" s="40">
        <v>22000</v>
      </c>
      <c r="G88" s="40">
        <v>0</v>
      </c>
      <c r="H88" s="42">
        <v>25</v>
      </c>
      <c r="I88" s="42"/>
      <c r="J88" s="42">
        <v>100</v>
      </c>
      <c r="K88" s="42">
        <f t="shared" si="41"/>
        <v>631.4</v>
      </c>
      <c r="L88" s="42">
        <f t="shared" si="42"/>
        <v>1561.9999999999998</v>
      </c>
      <c r="M88" s="42">
        <f t="shared" si="43"/>
        <v>242.00000000000003</v>
      </c>
      <c r="N88" s="42">
        <f t="shared" si="44"/>
        <v>668.8</v>
      </c>
      <c r="O88" s="42">
        <f t="shared" si="45"/>
        <v>1559.8000000000002</v>
      </c>
      <c r="P88" s="42"/>
      <c r="Q88" s="42"/>
      <c r="R88" s="42"/>
      <c r="S88" s="42">
        <v>0</v>
      </c>
      <c r="T88" s="42"/>
      <c r="U88" s="42">
        <f t="shared" si="38"/>
        <v>4664</v>
      </c>
      <c r="V88" s="42">
        <f t="shared" si="39"/>
        <v>1300.1999999999998</v>
      </c>
      <c r="W88" s="42">
        <f t="shared" si="46"/>
        <v>3363.8</v>
      </c>
      <c r="X88" s="144">
        <f t="shared" si="37"/>
        <v>20574.8</v>
      </c>
      <c r="Y88" s="147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9">
        <f t="shared" si="40"/>
        <v>81</v>
      </c>
      <c r="B89" s="141" t="s">
        <v>130</v>
      </c>
      <c r="C89" s="35" t="s">
        <v>151</v>
      </c>
      <c r="D89" s="34" t="s">
        <v>111</v>
      </c>
      <c r="E89" s="35" t="s">
        <v>154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1"/>
        <v>631.4</v>
      </c>
      <c r="L89" s="42">
        <f t="shared" si="42"/>
        <v>1561.9999999999998</v>
      </c>
      <c r="M89" s="42">
        <f t="shared" si="43"/>
        <v>242.00000000000003</v>
      </c>
      <c r="N89" s="42">
        <f t="shared" si="44"/>
        <v>668.8</v>
      </c>
      <c r="O89" s="42">
        <f t="shared" si="45"/>
        <v>1559.8000000000002</v>
      </c>
      <c r="P89" s="42"/>
      <c r="Q89" s="42"/>
      <c r="R89" s="42"/>
      <c r="S89" s="42">
        <v>0</v>
      </c>
      <c r="T89" s="42"/>
      <c r="U89" s="42">
        <f t="shared" si="38"/>
        <v>4664</v>
      </c>
      <c r="V89" s="42">
        <f t="shared" si="39"/>
        <v>1300.1999999999998</v>
      </c>
      <c r="W89" s="42">
        <f t="shared" si="46"/>
        <v>3363.8</v>
      </c>
      <c r="X89" s="144">
        <f t="shared" si="37"/>
        <v>20674.8</v>
      </c>
      <c r="Y89" s="147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9">
        <f t="shared" si="40"/>
        <v>82</v>
      </c>
      <c r="B90" s="141" t="s">
        <v>139</v>
      </c>
      <c r="C90" s="35" t="s">
        <v>151</v>
      </c>
      <c r="D90" s="34" t="s">
        <v>111</v>
      </c>
      <c r="E90" s="35" t="s">
        <v>154</v>
      </c>
      <c r="F90" s="40">
        <v>22000</v>
      </c>
      <c r="G90" s="40">
        <v>0</v>
      </c>
      <c r="H90" s="42">
        <v>25</v>
      </c>
      <c r="I90" s="42"/>
      <c r="J90" s="42"/>
      <c r="K90" s="42">
        <f t="shared" si="41"/>
        <v>631.4</v>
      </c>
      <c r="L90" s="42">
        <f t="shared" si="42"/>
        <v>1561.9999999999998</v>
      </c>
      <c r="M90" s="42">
        <f t="shared" si="43"/>
        <v>242.00000000000003</v>
      </c>
      <c r="N90" s="42">
        <f t="shared" si="44"/>
        <v>668.8</v>
      </c>
      <c r="O90" s="42">
        <f t="shared" si="45"/>
        <v>1559.8000000000002</v>
      </c>
      <c r="P90" s="42"/>
      <c r="Q90" s="42"/>
      <c r="R90" s="42"/>
      <c r="S90" s="42">
        <v>0</v>
      </c>
      <c r="T90" s="42"/>
      <c r="U90" s="42">
        <f t="shared" si="38"/>
        <v>4664</v>
      </c>
      <c r="V90" s="42">
        <f t="shared" si="39"/>
        <v>1300.1999999999998</v>
      </c>
      <c r="W90" s="42">
        <f t="shared" si="46"/>
        <v>3363.8</v>
      </c>
      <c r="X90" s="144">
        <f t="shared" si="37"/>
        <v>20674.8</v>
      </c>
      <c r="Y90" s="147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9">
        <f t="shared" si="40"/>
        <v>83</v>
      </c>
      <c r="B91" s="141" t="s">
        <v>215</v>
      </c>
      <c r="C91" s="35" t="s">
        <v>151</v>
      </c>
      <c r="D91" s="34" t="s">
        <v>214</v>
      </c>
      <c r="E91" s="35" t="s">
        <v>154</v>
      </c>
      <c r="F91" s="40">
        <v>22000</v>
      </c>
      <c r="G91" s="40">
        <v>0</v>
      </c>
      <c r="H91" s="42">
        <v>25</v>
      </c>
      <c r="I91" s="42"/>
      <c r="J91" s="42">
        <v>100</v>
      </c>
      <c r="K91" s="42">
        <f>+F91*2.87%</f>
        <v>631.4</v>
      </c>
      <c r="L91" s="42">
        <f>+F91*7.1%</f>
        <v>1561.9999999999998</v>
      </c>
      <c r="M91" s="42">
        <f>+F91*1.1%</f>
        <v>242.00000000000003</v>
      </c>
      <c r="N91" s="42">
        <f>+F91*3.04%</f>
        <v>668.8</v>
      </c>
      <c r="O91" s="42">
        <f>+F91*7.09%</f>
        <v>1559.8000000000002</v>
      </c>
      <c r="P91" s="42"/>
      <c r="Q91" s="42"/>
      <c r="R91" s="42">
        <v>1000</v>
      </c>
      <c r="S91" s="42">
        <v>0</v>
      </c>
      <c r="T91" s="42">
        <v>1834</v>
      </c>
      <c r="U91" s="42">
        <f t="shared" si="38"/>
        <v>5664</v>
      </c>
      <c r="V91" s="42">
        <f t="shared" si="39"/>
        <v>1300.1999999999998</v>
      </c>
      <c r="W91" s="42">
        <f aca="true" t="shared" si="47" ref="W91:W98">+L91+M91+O91</f>
        <v>3363.8</v>
      </c>
      <c r="X91" s="144">
        <f t="shared" si="37"/>
        <v>17740.8</v>
      </c>
      <c r="Y91" s="147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9">
        <f t="shared" si="40"/>
        <v>84</v>
      </c>
      <c r="B92" s="141" t="s">
        <v>25</v>
      </c>
      <c r="C92" s="35" t="s">
        <v>151</v>
      </c>
      <c r="D92" s="34" t="s">
        <v>111</v>
      </c>
      <c r="E92" s="35" t="s">
        <v>154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2"/>
        <v>574</v>
      </c>
      <c r="L92" s="42">
        <f t="shared" si="33"/>
        <v>1419.9999999999998</v>
      </c>
      <c r="M92" s="42">
        <f t="shared" si="34"/>
        <v>220.00000000000003</v>
      </c>
      <c r="N92" s="42">
        <f t="shared" si="35"/>
        <v>608</v>
      </c>
      <c r="O92" s="42">
        <f t="shared" si="36"/>
        <v>1418</v>
      </c>
      <c r="P92" s="42"/>
      <c r="Q92" s="42"/>
      <c r="R92" s="42">
        <v>500</v>
      </c>
      <c r="S92" s="42">
        <v>0</v>
      </c>
      <c r="T92" s="42">
        <v>1834</v>
      </c>
      <c r="U92" s="42">
        <f t="shared" si="38"/>
        <v>4740</v>
      </c>
      <c r="V92" s="42">
        <f t="shared" si="39"/>
        <v>1182</v>
      </c>
      <c r="W92" s="42">
        <f t="shared" si="47"/>
        <v>3058</v>
      </c>
      <c r="X92" s="144">
        <f t="shared" si="37"/>
        <v>16359</v>
      </c>
      <c r="Y92" s="147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9">
        <f t="shared" si="40"/>
        <v>85</v>
      </c>
      <c r="B93" s="141" t="s">
        <v>26</v>
      </c>
      <c r="C93" s="35" t="s">
        <v>151</v>
      </c>
      <c r="D93" s="34" t="s">
        <v>111</v>
      </c>
      <c r="E93" s="35" t="s">
        <v>154</v>
      </c>
      <c r="F93" s="40">
        <v>20000</v>
      </c>
      <c r="G93" s="40">
        <v>0</v>
      </c>
      <c r="H93" s="42">
        <v>25</v>
      </c>
      <c r="I93" s="42"/>
      <c r="J93" s="42">
        <v>100</v>
      </c>
      <c r="K93" s="42">
        <f t="shared" si="32"/>
        <v>574</v>
      </c>
      <c r="L93" s="42">
        <f t="shared" si="33"/>
        <v>1419.9999999999998</v>
      </c>
      <c r="M93" s="42">
        <f t="shared" si="34"/>
        <v>220.00000000000003</v>
      </c>
      <c r="N93" s="42">
        <f t="shared" si="35"/>
        <v>608</v>
      </c>
      <c r="O93" s="42">
        <f t="shared" si="36"/>
        <v>1418</v>
      </c>
      <c r="P93" s="42"/>
      <c r="Q93" s="42"/>
      <c r="R93" s="42"/>
      <c r="S93" s="42">
        <v>0</v>
      </c>
      <c r="T93" s="42"/>
      <c r="U93" s="42">
        <f t="shared" si="38"/>
        <v>4240</v>
      </c>
      <c r="V93" s="42">
        <f t="shared" si="39"/>
        <v>1182</v>
      </c>
      <c r="W93" s="42">
        <f t="shared" si="47"/>
        <v>3058</v>
      </c>
      <c r="X93" s="144">
        <f t="shared" si="37"/>
        <v>18693</v>
      </c>
      <c r="Y93" s="147">
        <v>111</v>
      </c>
      <c r="Z93" s="36"/>
      <c r="AA93" s="37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9">
        <f t="shared" si="40"/>
        <v>86</v>
      </c>
      <c r="B94" s="141" t="s">
        <v>27</v>
      </c>
      <c r="C94" s="35" t="s">
        <v>151</v>
      </c>
      <c r="D94" s="34" t="s">
        <v>49</v>
      </c>
      <c r="E94" s="35" t="s">
        <v>154</v>
      </c>
      <c r="F94" s="40">
        <v>16500</v>
      </c>
      <c r="G94" s="40">
        <v>0</v>
      </c>
      <c r="H94" s="42">
        <v>25</v>
      </c>
      <c r="I94" s="42"/>
      <c r="J94" s="42"/>
      <c r="K94" s="42">
        <f t="shared" si="32"/>
        <v>473.55</v>
      </c>
      <c r="L94" s="42">
        <f t="shared" si="33"/>
        <v>1171.5</v>
      </c>
      <c r="M94" s="42">
        <f t="shared" si="34"/>
        <v>181.50000000000003</v>
      </c>
      <c r="N94" s="42">
        <f t="shared" si="35"/>
        <v>501.6</v>
      </c>
      <c r="O94" s="42">
        <f t="shared" si="36"/>
        <v>1169.8500000000001</v>
      </c>
      <c r="P94" s="42"/>
      <c r="Q94" s="42"/>
      <c r="R94" s="42"/>
      <c r="S94" s="42">
        <v>0</v>
      </c>
      <c r="T94" s="42"/>
      <c r="U94" s="42">
        <f t="shared" si="38"/>
        <v>3498</v>
      </c>
      <c r="V94" s="42">
        <f t="shared" si="39"/>
        <v>975.1500000000001</v>
      </c>
      <c r="W94" s="42">
        <f t="shared" si="47"/>
        <v>2522.8500000000004</v>
      </c>
      <c r="X94" s="144">
        <f t="shared" si="37"/>
        <v>15499.85</v>
      </c>
      <c r="Y94" s="147">
        <v>111</v>
      </c>
      <c r="Z94" s="36"/>
      <c r="AA94" s="37" t="s">
        <v>274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9">
        <f t="shared" si="40"/>
        <v>87</v>
      </c>
      <c r="B95" s="141" t="s">
        <v>252</v>
      </c>
      <c r="C95" s="35" t="s">
        <v>151</v>
      </c>
      <c r="D95" s="34" t="s">
        <v>49</v>
      </c>
      <c r="E95" s="35" t="s">
        <v>154</v>
      </c>
      <c r="F95" s="103">
        <v>16500</v>
      </c>
      <c r="G95" s="103">
        <v>0</v>
      </c>
      <c r="H95" s="42">
        <v>25</v>
      </c>
      <c r="I95" s="42"/>
      <c r="J95" s="42">
        <v>100</v>
      </c>
      <c r="K95" s="42">
        <f t="shared" si="32"/>
        <v>473.55</v>
      </c>
      <c r="L95" s="42">
        <f t="shared" si="33"/>
        <v>1171.5</v>
      </c>
      <c r="M95" s="42">
        <f t="shared" si="34"/>
        <v>181.50000000000003</v>
      </c>
      <c r="N95" s="42">
        <f t="shared" si="35"/>
        <v>501.6</v>
      </c>
      <c r="O95" s="42">
        <f t="shared" si="36"/>
        <v>1169.8500000000001</v>
      </c>
      <c r="P95" s="42"/>
      <c r="Q95" s="42"/>
      <c r="R95" s="42"/>
      <c r="S95" s="42">
        <v>1512.45</v>
      </c>
      <c r="T95" s="42"/>
      <c r="U95" s="42">
        <f t="shared" si="38"/>
        <v>5010.45</v>
      </c>
      <c r="V95" s="42">
        <f t="shared" si="39"/>
        <v>975.1500000000001</v>
      </c>
      <c r="W95" s="42">
        <f t="shared" si="47"/>
        <v>2522.8500000000004</v>
      </c>
      <c r="X95" s="144">
        <f t="shared" si="37"/>
        <v>13887.4</v>
      </c>
      <c r="Y95" s="147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9">
        <f t="shared" si="40"/>
        <v>88</v>
      </c>
      <c r="B96" s="141" t="s">
        <v>67</v>
      </c>
      <c r="C96" s="35" t="s">
        <v>151</v>
      </c>
      <c r="D96" s="34" t="s">
        <v>111</v>
      </c>
      <c r="E96" s="35" t="s">
        <v>154</v>
      </c>
      <c r="F96" s="40">
        <v>20000</v>
      </c>
      <c r="G96" s="40">
        <v>0</v>
      </c>
      <c r="H96" s="42">
        <v>25</v>
      </c>
      <c r="I96" s="42"/>
      <c r="J96" s="42">
        <v>100</v>
      </c>
      <c r="K96" s="42">
        <f t="shared" si="32"/>
        <v>574</v>
      </c>
      <c r="L96" s="42">
        <f t="shared" si="33"/>
        <v>1419.9999999999998</v>
      </c>
      <c r="M96" s="42">
        <f t="shared" si="34"/>
        <v>220.00000000000003</v>
      </c>
      <c r="N96" s="42">
        <f t="shared" si="35"/>
        <v>608</v>
      </c>
      <c r="O96" s="42">
        <f t="shared" si="36"/>
        <v>1418</v>
      </c>
      <c r="P96" s="42"/>
      <c r="Q96" s="42"/>
      <c r="R96" s="42"/>
      <c r="S96" s="42"/>
      <c r="T96" s="42"/>
      <c r="U96" s="42">
        <f t="shared" si="38"/>
        <v>4240</v>
      </c>
      <c r="V96" s="42">
        <f t="shared" si="39"/>
        <v>1182</v>
      </c>
      <c r="W96" s="42">
        <f t="shared" si="47"/>
        <v>3058</v>
      </c>
      <c r="X96" s="144">
        <f t="shared" si="37"/>
        <v>18693</v>
      </c>
      <c r="Y96" s="147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>
      <c r="A97" s="139">
        <f t="shared" si="40"/>
        <v>89</v>
      </c>
      <c r="B97" s="141" t="s">
        <v>31</v>
      </c>
      <c r="C97" s="35" t="s">
        <v>152</v>
      </c>
      <c r="D97" s="34" t="s">
        <v>46</v>
      </c>
      <c r="E97" s="35" t="s">
        <v>154</v>
      </c>
      <c r="F97" s="40">
        <v>35000</v>
      </c>
      <c r="G97" s="40">
        <v>0</v>
      </c>
      <c r="H97" s="42">
        <v>25</v>
      </c>
      <c r="I97" s="42"/>
      <c r="J97" s="42">
        <v>100</v>
      </c>
      <c r="K97" s="42">
        <f>+F97*2.87%</f>
        <v>1004.5</v>
      </c>
      <c r="L97" s="42">
        <f>+F97*7.1%</f>
        <v>2485</v>
      </c>
      <c r="M97" s="42">
        <f>+F97*1.1%</f>
        <v>385.00000000000006</v>
      </c>
      <c r="N97" s="42">
        <f>+F97*3.04%</f>
        <v>1064</v>
      </c>
      <c r="O97" s="42">
        <f>+F97*7.09%</f>
        <v>2481.5</v>
      </c>
      <c r="P97" s="42"/>
      <c r="Q97" s="42"/>
      <c r="R97" s="42">
        <v>500</v>
      </c>
      <c r="S97" s="42">
        <v>0</v>
      </c>
      <c r="T97" s="42">
        <v>1834</v>
      </c>
      <c r="U97" s="42">
        <f t="shared" si="38"/>
        <v>7920</v>
      </c>
      <c r="V97" s="42">
        <f t="shared" si="39"/>
        <v>2068.5</v>
      </c>
      <c r="W97" s="42">
        <f t="shared" si="47"/>
        <v>5351.5</v>
      </c>
      <c r="X97" s="144">
        <f t="shared" si="37"/>
        <v>30472.5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39" customFormat="1" ht="30" thickBot="1">
      <c r="A98" s="139">
        <f>A97+1</f>
        <v>90</v>
      </c>
      <c r="B98" s="142" t="s">
        <v>5</v>
      </c>
      <c r="C98" s="61" t="s">
        <v>152</v>
      </c>
      <c r="D98" s="44" t="s">
        <v>46</v>
      </c>
      <c r="E98" s="61" t="s">
        <v>154</v>
      </c>
      <c r="F98" s="45">
        <v>35000</v>
      </c>
      <c r="G98" s="45">
        <v>0</v>
      </c>
      <c r="H98" s="46">
        <v>25</v>
      </c>
      <c r="I98" s="46"/>
      <c r="J98" s="46">
        <v>100</v>
      </c>
      <c r="K98" s="46">
        <f>+F98*2.87%</f>
        <v>1004.5</v>
      </c>
      <c r="L98" s="46">
        <f>+F98*7.1%</f>
        <v>2485</v>
      </c>
      <c r="M98" s="46">
        <f>+F98*1.1%</f>
        <v>385.00000000000006</v>
      </c>
      <c r="N98" s="46">
        <f>+F98*3.04%</f>
        <v>1064</v>
      </c>
      <c r="O98" s="46">
        <f>+F98*7.09%</f>
        <v>2481.5</v>
      </c>
      <c r="P98" s="46">
        <v>1800</v>
      </c>
      <c r="Q98" s="46"/>
      <c r="R98" s="46">
        <v>300</v>
      </c>
      <c r="S98" s="46"/>
      <c r="T98" s="46"/>
      <c r="U98" s="46">
        <f t="shared" si="38"/>
        <v>9520</v>
      </c>
      <c r="V98" s="46">
        <f t="shared" si="39"/>
        <v>2068.5</v>
      </c>
      <c r="W98" s="46">
        <f t="shared" si="47"/>
        <v>5351.5</v>
      </c>
      <c r="X98" s="145">
        <f>+F98-V98-G98-H98-S98-J98-P98-Q98-R98-T98-I98</f>
        <v>30706.5</v>
      </c>
      <c r="Y98" s="148">
        <v>111</v>
      </c>
      <c r="Z98" s="36"/>
      <c r="AA98" s="37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60" customFormat="1" ht="15.75" thickBot="1">
      <c r="A99" s="53"/>
      <c r="B99" s="190" t="s">
        <v>197</v>
      </c>
      <c r="C99" s="191"/>
      <c r="D99" s="191"/>
      <c r="E99" s="191"/>
      <c r="F99" s="55">
        <f>SUM(F9:$F$98)</f>
        <v>3799462.91</v>
      </c>
      <c r="G99" s="55">
        <f>SUM(G9:$G$98)</f>
        <v>252013.72999999995</v>
      </c>
      <c r="H99" s="55">
        <f>SUM(H9:H98)</f>
        <v>2250</v>
      </c>
      <c r="I99" s="55">
        <f>SUM(I9:I98)</f>
        <v>700</v>
      </c>
      <c r="J99" s="56">
        <f>SUM(J9:J98)</f>
        <v>7900</v>
      </c>
      <c r="K99" s="55">
        <f>SUM(K9:$K$98)</f>
        <v>109044.58551699997</v>
      </c>
      <c r="L99" s="55">
        <f>SUM(L9:$L$98)</f>
        <v>269761.86661</v>
      </c>
      <c r="M99" s="55">
        <f>SUM(M9:$M$98)</f>
        <v>33225.17759</v>
      </c>
      <c r="N99" s="55">
        <f>SUM(N9:$N$98)</f>
        <v>113311.07246400004</v>
      </c>
      <c r="O99" s="55">
        <f>SUM(O9:$O$98)</f>
        <v>264268.257819</v>
      </c>
      <c r="P99" s="57">
        <f>SUM(P9:P98)</f>
        <v>1800</v>
      </c>
      <c r="Q99" s="57">
        <f>SUM(Q9:Q98)</f>
        <v>2604.95</v>
      </c>
      <c r="R99" s="57">
        <f>SUM(R9:R98)</f>
        <v>38500</v>
      </c>
      <c r="S99" s="55">
        <f>SUM(S9:S98)</f>
        <v>21174.300000000003</v>
      </c>
      <c r="T99" s="55">
        <f>SUM(T9:T98)</f>
        <v>65252</v>
      </c>
      <c r="U99" s="55">
        <f>SUM(U9:$U$98)</f>
        <v>853690.2099999997</v>
      </c>
      <c r="V99" s="55">
        <f>SUM(V9:$V$98)</f>
        <v>222355.65798100005</v>
      </c>
      <c r="W99" s="55">
        <f>SUM(W9:W98)</f>
        <v>567255.302019</v>
      </c>
      <c r="X99" s="55">
        <f>SUM(X9:$X$98)</f>
        <v>3184912.2720189984</v>
      </c>
      <c r="Y99" s="54">
        <v>111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s="22" customFormat="1" ht="32.25" customHeight="1">
      <c r="A100" s="94"/>
      <c r="B100" s="94"/>
      <c r="C100" s="20"/>
      <c r="D100" s="20"/>
      <c r="E100" s="20"/>
      <c r="F100" s="13"/>
      <c r="G100" s="13"/>
      <c r="H100" s="13"/>
      <c r="I100" s="13"/>
      <c r="J100" s="48"/>
      <c r="K100" s="13"/>
      <c r="L100" s="13"/>
      <c r="M100" s="13"/>
      <c r="N100" s="13"/>
      <c r="O100" s="13"/>
      <c r="P100" s="13"/>
      <c r="Q100" s="13"/>
      <c r="R100" s="13"/>
      <c r="T100" s="13"/>
      <c r="U100" s="41"/>
      <c r="V100" s="41"/>
      <c r="W100" s="41"/>
      <c r="X100" s="41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89" customFormat="1" ht="17.25">
      <c r="A101" s="167" t="s">
        <v>174</v>
      </c>
      <c r="B101" s="167"/>
      <c r="C101" s="96" t="s">
        <v>184</v>
      </c>
      <c r="D101" s="86" t="s">
        <v>189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13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">
      <c r="A102" s="168" t="s">
        <v>175</v>
      </c>
      <c r="B102" s="168"/>
      <c r="C102" s="134" t="s">
        <v>186</v>
      </c>
      <c r="D102" s="135">
        <f>K99</f>
        <v>109044.58551699997</v>
      </c>
      <c r="E102" s="101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">
      <c r="A103" s="168" t="s">
        <v>176</v>
      </c>
      <c r="B103" s="168"/>
      <c r="C103" s="134" t="s">
        <v>185</v>
      </c>
      <c r="D103" s="135">
        <f>G99</f>
        <v>252013.72999999995</v>
      </c>
      <c r="E103" s="101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">
      <c r="A104" s="168" t="s">
        <v>177</v>
      </c>
      <c r="B104" s="168"/>
      <c r="C104" s="134" t="s">
        <v>187</v>
      </c>
      <c r="D104" s="135">
        <f>H99</f>
        <v>2250</v>
      </c>
      <c r="E104" s="101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">
      <c r="A105" s="169" t="s">
        <v>267</v>
      </c>
      <c r="B105" s="170"/>
      <c r="C105" s="134" t="s">
        <v>187</v>
      </c>
      <c r="D105" s="135">
        <f>I99</f>
        <v>700</v>
      </c>
      <c r="E105" s="101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">
      <c r="A106" s="168" t="s">
        <v>268</v>
      </c>
      <c r="B106" s="168"/>
      <c r="C106" s="134" t="s">
        <v>187</v>
      </c>
      <c r="D106" s="135">
        <f>Q99</f>
        <v>2604.95</v>
      </c>
      <c r="E106" s="101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">
      <c r="A107" s="168" t="s">
        <v>190</v>
      </c>
      <c r="B107" s="168"/>
      <c r="C107" s="134" t="s">
        <v>191</v>
      </c>
      <c r="D107" s="135">
        <f>P99</f>
        <v>1800</v>
      </c>
      <c r="E107" s="101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">
      <c r="A108" s="169" t="s">
        <v>258</v>
      </c>
      <c r="B108" s="170"/>
      <c r="C108" s="136" t="s">
        <v>259</v>
      </c>
      <c r="D108" s="135">
        <f>R99</f>
        <v>38500</v>
      </c>
      <c r="E108" s="101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">
      <c r="A109" s="168" t="s">
        <v>178</v>
      </c>
      <c r="B109" s="168"/>
      <c r="C109" s="134" t="s">
        <v>186</v>
      </c>
      <c r="D109" s="135">
        <f>N99</f>
        <v>113311.07246400004</v>
      </c>
      <c r="E109" s="101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">
      <c r="A110" s="169" t="s">
        <v>179</v>
      </c>
      <c r="B110" s="170"/>
      <c r="C110" s="134" t="s">
        <v>186</v>
      </c>
      <c r="D110" s="135">
        <f>S99</f>
        <v>21174.300000000003</v>
      </c>
      <c r="E110" s="101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">
      <c r="A111" s="169" t="s">
        <v>269</v>
      </c>
      <c r="B111" s="170"/>
      <c r="C111" s="134" t="s">
        <v>259</v>
      </c>
      <c r="D111" s="135">
        <f>T99</f>
        <v>65252</v>
      </c>
      <c r="E111" s="101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">
      <c r="A112" s="168" t="s">
        <v>270</v>
      </c>
      <c r="B112" s="168"/>
      <c r="C112" s="134" t="s">
        <v>270</v>
      </c>
      <c r="D112" s="135">
        <f>J99</f>
        <v>7900</v>
      </c>
      <c r="E112" s="101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">
      <c r="A113" s="168" t="s">
        <v>181</v>
      </c>
      <c r="B113" s="168"/>
      <c r="C113" s="134"/>
      <c r="D113" s="135">
        <f>L99</f>
        <v>269761.86661</v>
      </c>
      <c r="E113" s="101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">
      <c r="A114" s="168" t="s">
        <v>182</v>
      </c>
      <c r="B114" s="168"/>
      <c r="C114" s="134"/>
      <c r="D114" s="135">
        <f>M99</f>
        <v>33225.17759</v>
      </c>
      <c r="E114" s="101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">
      <c r="A115" s="168" t="s">
        <v>183</v>
      </c>
      <c r="B115" s="168"/>
      <c r="C115" s="134"/>
      <c r="D115" s="137">
        <f>O99</f>
        <v>264268.257819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89" customFormat="1" ht="15">
      <c r="A116" s="171" t="s">
        <v>197</v>
      </c>
      <c r="B116" s="171"/>
      <c r="C116" s="97"/>
      <c r="D116" s="85">
        <f>F99-D102-D103-D104-D106-D107-D109-D110-D112-D108-D105-D111</f>
        <v>3184912.2720190003</v>
      </c>
      <c r="E116" s="102"/>
      <c r="F116" s="87"/>
      <c r="G116" s="87"/>
      <c r="H116" s="87"/>
      <c r="I116" s="87"/>
      <c r="J116" s="88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41"/>
      <c r="V116" s="41"/>
      <c r="W116" s="41"/>
      <c r="X116" s="41"/>
      <c r="Y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4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1"/>
      <c r="V125" s="41"/>
      <c r="W125" s="41"/>
      <c r="X125" s="41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4:Y4"/>
    <mergeCell ref="A5:Y5"/>
    <mergeCell ref="M7:M8"/>
    <mergeCell ref="N7:O7"/>
    <mergeCell ref="V7:V8"/>
    <mergeCell ref="A2:Y2"/>
    <mergeCell ref="G6:G8"/>
    <mergeCell ref="H6:H8"/>
    <mergeCell ref="K6:U6"/>
    <mergeCell ref="A6:A8"/>
    <mergeCell ref="W7:W8"/>
    <mergeCell ref="P7:P8"/>
    <mergeCell ref="T7:T8"/>
    <mergeCell ref="Y6:Y8"/>
    <mergeCell ref="A3:Y3"/>
    <mergeCell ref="F6:F8"/>
    <mergeCell ref="U7:U8"/>
    <mergeCell ref="Q7:Q8"/>
    <mergeCell ref="E6:E8"/>
    <mergeCell ref="C6:C8"/>
    <mergeCell ref="A108:B108"/>
    <mergeCell ref="B6:B8"/>
    <mergeCell ref="R7:R8"/>
    <mergeCell ref="X6:X8"/>
    <mergeCell ref="A104:B104"/>
    <mergeCell ref="A106:B106"/>
    <mergeCell ref="S7:S8"/>
    <mergeCell ref="V6:W6"/>
    <mergeCell ref="B99:E99"/>
    <mergeCell ref="J6:J8"/>
    <mergeCell ref="A112:B112"/>
    <mergeCell ref="A116:B116"/>
    <mergeCell ref="D6:D8"/>
    <mergeCell ref="K7:L7"/>
    <mergeCell ref="A111:B111"/>
    <mergeCell ref="A105:B105"/>
    <mergeCell ref="A107:B107"/>
    <mergeCell ref="I6:I8"/>
    <mergeCell ref="A101:B101"/>
    <mergeCell ref="A102:B102"/>
    <mergeCell ref="A113:B113"/>
    <mergeCell ref="A115:B115"/>
    <mergeCell ref="A109:B109"/>
    <mergeCell ref="A103:B103"/>
    <mergeCell ref="A110:B110"/>
    <mergeCell ref="A114:B1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0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0"/>
  <sheetViews>
    <sheetView tabSelected="1" zoomScale="55" zoomScaleNormal="55" zoomScaleSheetLayoutView="40" zoomScalePageLayoutView="14" workbookViewId="0" topLeftCell="A1">
      <selection activeCell="D1" sqref="D1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99" t="s">
        <v>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52"/>
      <c r="AA3" s="52"/>
      <c r="AB3" s="52"/>
      <c r="AC3" s="50"/>
      <c r="AD3" s="50"/>
    </row>
    <row r="4" spans="1:55" s="92" customFormat="1" ht="21">
      <c r="A4" s="211" t="s">
        <v>279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" thickBot="1">
      <c r="A5" s="212" t="s">
        <v>202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41" t="s">
        <v>140</v>
      </c>
      <c r="B6" s="180" t="s">
        <v>242</v>
      </c>
      <c r="C6" s="198" t="s">
        <v>273</v>
      </c>
      <c r="D6" s="172" t="s">
        <v>243</v>
      </c>
      <c r="E6" s="252" t="s">
        <v>156</v>
      </c>
      <c r="F6" s="238" t="s">
        <v>157</v>
      </c>
      <c r="G6" s="218" t="s">
        <v>158</v>
      </c>
      <c r="H6" s="220" t="s">
        <v>159</v>
      </c>
      <c r="I6" s="177" t="s">
        <v>267</v>
      </c>
      <c r="J6" s="254" t="s">
        <v>78</v>
      </c>
      <c r="K6" s="256" t="s">
        <v>162</v>
      </c>
      <c r="L6" s="257"/>
      <c r="M6" s="257"/>
      <c r="N6" s="257"/>
      <c r="O6" s="257"/>
      <c r="P6" s="257"/>
      <c r="Q6" s="257"/>
      <c r="R6" s="257"/>
      <c r="S6" s="257"/>
      <c r="T6" s="257"/>
      <c r="U6" s="258"/>
      <c r="V6" s="250" t="s">
        <v>170</v>
      </c>
      <c r="W6" s="251"/>
      <c r="X6" s="238" t="s">
        <v>172</v>
      </c>
      <c r="Y6" s="238" t="s">
        <v>173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42"/>
      <c r="B7" s="181"/>
      <c r="C7" s="173" t="s">
        <v>244</v>
      </c>
      <c r="D7" s="173"/>
      <c r="E7" s="253"/>
      <c r="F7" s="239"/>
      <c r="G7" s="219"/>
      <c r="H7" s="221"/>
      <c r="I7" s="178"/>
      <c r="J7" s="255"/>
      <c r="K7" s="223" t="s">
        <v>164</v>
      </c>
      <c r="L7" s="224"/>
      <c r="M7" s="225" t="s">
        <v>163</v>
      </c>
      <c r="N7" s="226" t="s">
        <v>165</v>
      </c>
      <c r="O7" s="227"/>
      <c r="P7" s="228" t="s">
        <v>190</v>
      </c>
      <c r="Q7" s="228" t="s">
        <v>272</v>
      </c>
      <c r="R7" s="164" t="s">
        <v>254</v>
      </c>
      <c r="S7" s="244" t="s">
        <v>192</v>
      </c>
      <c r="T7" s="164" t="s">
        <v>266</v>
      </c>
      <c r="U7" s="239" t="s">
        <v>168</v>
      </c>
      <c r="V7" s="225" t="s">
        <v>169</v>
      </c>
      <c r="W7" s="245" t="s">
        <v>171</v>
      </c>
      <c r="X7" s="239"/>
      <c r="Y7" s="239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42"/>
      <c r="B8" s="181"/>
      <c r="C8" s="243"/>
      <c r="D8" s="243"/>
      <c r="E8" s="253"/>
      <c r="F8" s="239"/>
      <c r="G8" s="219"/>
      <c r="H8" s="221"/>
      <c r="I8" s="178"/>
      <c r="J8" s="255"/>
      <c r="K8" s="132" t="s">
        <v>160</v>
      </c>
      <c r="L8" s="133" t="s">
        <v>161</v>
      </c>
      <c r="M8" s="225"/>
      <c r="N8" s="133" t="s">
        <v>166</v>
      </c>
      <c r="O8" s="133" t="s">
        <v>167</v>
      </c>
      <c r="P8" s="229"/>
      <c r="Q8" s="229"/>
      <c r="R8" s="165"/>
      <c r="S8" s="245"/>
      <c r="T8" s="165"/>
      <c r="U8" s="239"/>
      <c r="V8" s="225"/>
      <c r="W8" s="245"/>
      <c r="X8" s="239"/>
      <c r="Y8" s="240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55">
        <v>1</v>
      </c>
      <c r="B9" s="156" t="s">
        <v>39</v>
      </c>
      <c r="C9" s="157" t="s">
        <v>194</v>
      </c>
      <c r="D9" s="156" t="s">
        <v>52</v>
      </c>
      <c r="E9" s="157" t="s">
        <v>0</v>
      </c>
      <c r="F9" s="64">
        <v>46800</v>
      </c>
      <c r="G9" s="64">
        <v>1402.37</v>
      </c>
      <c r="H9" s="65">
        <v>25</v>
      </c>
      <c r="I9" s="65"/>
      <c r="J9" s="65">
        <v>100</v>
      </c>
      <c r="K9" s="65">
        <f aca="true" t="shared" si="0" ref="K9:K34">+F9*2.87%</f>
        <v>1343.16</v>
      </c>
      <c r="L9" s="65">
        <f aca="true" t="shared" si="1" ref="L9:L34">+F9*7.1%</f>
        <v>3322.7999999999997</v>
      </c>
      <c r="M9" s="65">
        <f>+F9*1.1%</f>
        <v>514.8000000000001</v>
      </c>
      <c r="N9" s="65">
        <f aca="true" t="shared" si="2" ref="N9:N34">+F9*3.04%</f>
        <v>1422.72</v>
      </c>
      <c r="O9" s="65">
        <f aca="true" t="shared" si="3" ref="O9:O34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4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6">
        <f>+F9-V9-G9-H9-S9-J9-R9-Q9-T9-P9-I9</f>
        <v>42006.75</v>
      </c>
      <c r="Y9" s="113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8">
        <f>A9+1</f>
        <v>2</v>
      </c>
      <c r="B10" s="159" t="s">
        <v>114</v>
      </c>
      <c r="C10" s="160" t="s">
        <v>194</v>
      </c>
      <c r="D10" s="159" t="s">
        <v>98</v>
      </c>
      <c r="E10" s="160" t="s">
        <v>154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7">
        <f aca="true" t="shared" si="7" ref="X10:X43">+F10-V10-G10-H10-S10-J10-R10-Q10-T10-P10-I10</f>
        <v>28102</v>
      </c>
      <c r="Y10" s="114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8">
        <f aca="true" t="shared" si="8" ref="A11:A43">A10+1</f>
        <v>3</v>
      </c>
      <c r="B11" s="159" t="s">
        <v>74</v>
      </c>
      <c r="C11" s="160" t="s">
        <v>206</v>
      </c>
      <c r="D11" s="159" t="s">
        <v>75</v>
      </c>
      <c r="E11" s="160" t="s">
        <v>0</v>
      </c>
      <c r="F11" s="40">
        <v>78000</v>
      </c>
      <c r="G11" s="40">
        <v>6571.43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65050*1.1%</f>
        <v>715.5500000000001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1512.45</v>
      </c>
      <c r="T11" s="42"/>
      <c r="U11" s="42">
        <f t="shared" si="4"/>
        <v>17906</v>
      </c>
      <c r="V11" s="42">
        <f t="shared" si="5"/>
        <v>4609.799999999999</v>
      </c>
      <c r="W11" s="42">
        <f t="shared" si="6"/>
        <v>11783.75</v>
      </c>
      <c r="X11" s="117">
        <f t="shared" si="7"/>
        <v>65181.31999999999</v>
      </c>
      <c r="Y11" s="114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8">
        <f t="shared" si="8"/>
        <v>4</v>
      </c>
      <c r="B12" s="159" t="s">
        <v>24</v>
      </c>
      <c r="C12" s="160" t="s">
        <v>206</v>
      </c>
      <c r="D12" s="159" t="s">
        <v>58</v>
      </c>
      <c r="E12" s="160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7">
        <f t="shared" si="7"/>
        <v>34094.746496</v>
      </c>
      <c r="Y12" s="114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8">
        <f t="shared" si="8"/>
        <v>5</v>
      </c>
      <c r="B13" s="159" t="s">
        <v>3</v>
      </c>
      <c r="C13" s="160" t="s">
        <v>206</v>
      </c>
      <c r="D13" s="159" t="s">
        <v>42</v>
      </c>
      <c r="E13" s="160" t="s">
        <v>0</v>
      </c>
      <c r="F13" s="40">
        <v>42000</v>
      </c>
      <c r="G13" s="40">
        <v>498.05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1512.45</v>
      </c>
      <c r="T13" s="42">
        <v>1834</v>
      </c>
      <c r="U13" s="42">
        <f t="shared" si="4"/>
        <v>10716.45</v>
      </c>
      <c r="V13" s="42">
        <f t="shared" si="5"/>
        <v>2482.2</v>
      </c>
      <c r="W13" s="42">
        <f t="shared" si="6"/>
        <v>6421.799999999999</v>
      </c>
      <c r="X13" s="117">
        <f t="shared" si="7"/>
        <v>35348.3</v>
      </c>
      <c r="Y13" s="114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8">
        <f t="shared" si="8"/>
        <v>6</v>
      </c>
      <c r="B14" s="159" t="s">
        <v>38</v>
      </c>
      <c r="C14" s="160" t="s">
        <v>206</v>
      </c>
      <c r="D14" s="159" t="s">
        <v>59</v>
      </c>
      <c r="E14" s="160" t="s">
        <v>0</v>
      </c>
      <c r="F14" s="40">
        <v>54264.15</v>
      </c>
      <c r="G14" s="40">
        <v>2455.82</v>
      </c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7">
        <f t="shared" si="7"/>
        <v>47976.318735</v>
      </c>
      <c r="Y14" s="114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8">
        <f t="shared" si="8"/>
        <v>7</v>
      </c>
      <c r="B15" s="159" t="s">
        <v>20</v>
      </c>
      <c r="C15" s="160" t="s">
        <v>206</v>
      </c>
      <c r="D15" s="159" t="s">
        <v>278</v>
      </c>
      <c r="E15" s="160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65050*1.1%</f>
        <v>715.5500000000001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14356.13002</v>
      </c>
      <c r="V15" s="42">
        <f t="shared" si="5"/>
        <v>3863.722782</v>
      </c>
      <c r="W15" s="42">
        <f t="shared" si="6"/>
        <v>9992.407238</v>
      </c>
      <c r="X15" s="117">
        <f t="shared" si="7"/>
        <v>54554.957217999996</v>
      </c>
      <c r="Y15" s="114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8">
        <f t="shared" si="8"/>
        <v>8</v>
      </c>
      <c r="B16" s="159" t="s">
        <v>193</v>
      </c>
      <c r="C16" s="160" t="s">
        <v>206</v>
      </c>
      <c r="D16" s="159" t="s">
        <v>119</v>
      </c>
      <c r="E16" s="160" t="s">
        <v>154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7">
        <f t="shared" si="7"/>
        <v>14257.862000000001</v>
      </c>
      <c r="Y16" s="114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8">
        <f t="shared" si="8"/>
        <v>9</v>
      </c>
      <c r="B17" s="159" t="s">
        <v>118</v>
      </c>
      <c r="C17" s="160" t="s">
        <v>206</v>
      </c>
      <c r="D17" s="159" t="s">
        <v>119</v>
      </c>
      <c r="E17" s="160" t="s">
        <v>154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7">
        <f t="shared" si="7"/>
        <v>17852.1</v>
      </c>
      <c r="Y17" s="114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8">
        <f t="shared" si="8"/>
        <v>10</v>
      </c>
      <c r="B18" s="159" t="s">
        <v>81</v>
      </c>
      <c r="C18" s="160" t="s">
        <v>206</v>
      </c>
      <c r="D18" s="159" t="s">
        <v>84</v>
      </c>
      <c r="E18" s="160" t="s">
        <v>154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/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7">
        <f t="shared" si="7"/>
        <v>32206.5</v>
      </c>
      <c r="Y18" s="114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0" customFormat="1" ht="52.5" customHeight="1">
      <c r="A19" s="158">
        <f t="shared" si="8"/>
        <v>11</v>
      </c>
      <c r="B19" s="159" t="s">
        <v>207</v>
      </c>
      <c r="C19" s="160" t="s">
        <v>206</v>
      </c>
      <c r="D19" s="159" t="s">
        <v>208</v>
      </c>
      <c r="E19" s="160" t="s">
        <v>209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7">
        <f t="shared" si="7"/>
        <v>28102</v>
      </c>
      <c r="Y19" s="114">
        <v>111</v>
      </c>
      <c r="Z19" s="108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52.5" customHeight="1">
      <c r="A20" s="158">
        <f t="shared" si="8"/>
        <v>12</v>
      </c>
      <c r="B20" s="159" t="s">
        <v>263</v>
      </c>
      <c r="C20" s="160" t="s">
        <v>206</v>
      </c>
      <c r="D20" s="159" t="s">
        <v>208</v>
      </c>
      <c r="E20" s="160" t="s">
        <v>209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7">
        <f t="shared" si="7"/>
        <v>32906.5</v>
      </c>
      <c r="Y20" s="114">
        <v>111</v>
      </c>
      <c r="Z20" s="108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52.5" customHeight="1">
      <c r="A21" s="158">
        <f t="shared" si="8"/>
        <v>13</v>
      </c>
      <c r="B21" s="159" t="s">
        <v>210</v>
      </c>
      <c r="C21" s="160" t="s">
        <v>206</v>
      </c>
      <c r="D21" s="159" t="s">
        <v>119</v>
      </c>
      <c r="E21" s="160" t="s">
        <v>209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7">
        <f t="shared" si="7"/>
        <v>16811.2</v>
      </c>
      <c r="Y21" s="114">
        <v>111</v>
      </c>
      <c r="Z21" s="108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52.5" customHeight="1">
      <c r="A22" s="158">
        <f t="shared" si="8"/>
        <v>14</v>
      </c>
      <c r="B22" s="159" t="s">
        <v>211</v>
      </c>
      <c r="C22" s="160" t="s">
        <v>206</v>
      </c>
      <c r="D22" s="159" t="s">
        <v>119</v>
      </c>
      <c r="E22" s="160" t="s">
        <v>209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7">
        <f t="shared" si="7"/>
        <v>20574.8</v>
      </c>
      <c r="Y22" s="114">
        <v>111</v>
      </c>
      <c r="Z22" s="108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52.5" customHeight="1">
      <c r="A23" s="158">
        <f t="shared" si="8"/>
        <v>15</v>
      </c>
      <c r="B23" s="159" t="s">
        <v>264</v>
      </c>
      <c r="C23" s="160" t="s">
        <v>206</v>
      </c>
      <c r="D23" s="159" t="s">
        <v>119</v>
      </c>
      <c r="E23" s="160" t="s">
        <v>209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7">
        <f t="shared" si="7"/>
        <v>20674.8</v>
      </c>
      <c r="Y23" s="114">
        <v>111</v>
      </c>
      <c r="Z23" s="108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52.5" customHeight="1">
      <c r="A24" s="158">
        <f t="shared" si="8"/>
        <v>16</v>
      </c>
      <c r="B24" s="159" t="s">
        <v>229</v>
      </c>
      <c r="C24" s="160" t="s">
        <v>206</v>
      </c>
      <c r="D24" s="159" t="s">
        <v>230</v>
      </c>
      <c r="E24" s="160" t="s">
        <v>209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7">
        <f t="shared" si="7"/>
        <v>13147.6</v>
      </c>
      <c r="Y24" s="114">
        <v>111</v>
      </c>
      <c r="Z24" s="108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52.5" customHeight="1">
      <c r="A25" s="158">
        <f t="shared" si="8"/>
        <v>17</v>
      </c>
      <c r="B25" s="159" t="s">
        <v>231</v>
      </c>
      <c r="C25" s="160" t="s">
        <v>206</v>
      </c>
      <c r="D25" s="159" t="s">
        <v>230</v>
      </c>
      <c r="E25" s="160" t="s">
        <v>209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7">
        <f t="shared" si="7"/>
        <v>15029.4</v>
      </c>
      <c r="Y25" s="114">
        <v>111</v>
      </c>
      <c r="Z25" s="108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22" customFormat="1" ht="52.5" customHeight="1">
      <c r="A26" s="158">
        <f t="shared" si="8"/>
        <v>18</v>
      </c>
      <c r="B26" s="159" t="s">
        <v>232</v>
      </c>
      <c r="C26" s="160" t="s">
        <v>206</v>
      </c>
      <c r="D26" s="159" t="s">
        <v>230</v>
      </c>
      <c r="E26" s="160" t="s">
        <v>209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7">
        <f t="shared" si="7"/>
        <v>14257.862000000001</v>
      </c>
      <c r="Y26" s="114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8">
        <f t="shared" si="8"/>
        <v>19</v>
      </c>
      <c r="B27" s="159" t="s">
        <v>233</v>
      </c>
      <c r="C27" s="160" t="s">
        <v>206</v>
      </c>
      <c r="D27" s="159" t="s">
        <v>230</v>
      </c>
      <c r="E27" s="160" t="s">
        <v>209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7">
        <f t="shared" si="7"/>
        <v>13050.601471</v>
      </c>
      <c r="Y27" s="114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8">
        <f t="shared" si="8"/>
        <v>20</v>
      </c>
      <c r="B28" s="159" t="s">
        <v>234</v>
      </c>
      <c r="C28" s="160" t="s">
        <v>206</v>
      </c>
      <c r="D28" s="159" t="s">
        <v>230</v>
      </c>
      <c r="E28" s="160" t="s">
        <v>209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1512.45</v>
      </c>
      <c r="T28" s="42"/>
      <c r="U28" s="42">
        <f t="shared" si="4"/>
        <v>4481.12628</v>
      </c>
      <c r="V28" s="42">
        <f t="shared" si="10"/>
        <v>827.588529</v>
      </c>
      <c r="W28" s="42">
        <f t="shared" si="11"/>
        <v>2141.087751</v>
      </c>
      <c r="X28" s="117">
        <f t="shared" si="7"/>
        <v>11538.151471</v>
      </c>
      <c r="Y28" s="114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8">
        <f t="shared" si="8"/>
        <v>21</v>
      </c>
      <c r="B29" s="159" t="s">
        <v>262</v>
      </c>
      <c r="C29" s="160" t="s">
        <v>206</v>
      </c>
      <c r="D29" s="159" t="s">
        <v>230</v>
      </c>
      <c r="E29" s="160" t="s">
        <v>209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7">
        <f t="shared" si="7"/>
        <v>15499.85</v>
      </c>
      <c r="Y29" s="114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0" customFormat="1" ht="52.5" customHeight="1">
      <c r="A30" s="158">
        <f t="shared" si="8"/>
        <v>22</v>
      </c>
      <c r="B30" s="159" t="s">
        <v>238</v>
      </c>
      <c r="C30" s="160" t="s">
        <v>206</v>
      </c>
      <c r="D30" s="159" t="s">
        <v>239</v>
      </c>
      <c r="E30" s="160" t="s">
        <v>209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7">
        <f t="shared" si="7"/>
        <v>32906.5</v>
      </c>
      <c r="Y30" s="114">
        <v>111</v>
      </c>
      <c r="Z30" s="108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pans="1:55" s="110" customFormat="1" ht="52.5" customHeight="1">
      <c r="A31" s="158">
        <f t="shared" si="8"/>
        <v>23</v>
      </c>
      <c r="B31" s="159" t="s">
        <v>276</v>
      </c>
      <c r="C31" s="160" t="s">
        <v>206</v>
      </c>
      <c r="D31" s="159" t="s">
        <v>230</v>
      </c>
      <c r="E31" s="160" t="s">
        <v>209</v>
      </c>
      <c r="F31" s="40">
        <v>16000</v>
      </c>
      <c r="G31" s="40"/>
      <c r="H31" s="42">
        <v>25</v>
      </c>
      <c r="I31" s="42"/>
      <c r="J31" s="42"/>
      <c r="K31" s="42">
        <f>+F31*2.87%</f>
        <v>459.2</v>
      </c>
      <c r="L31" s="42">
        <f>+F31*7.1%</f>
        <v>1136</v>
      </c>
      <c r="M31" s="42">
        <f>+F31*1.1%</f>
        <v>176.00000000000003</v>
      </c>
      <c r="N31" s="42">
        <f>+F31*3.04%</f>
        <v>486.4</v>
      </c>
      <c r="O31" s="42">
        <f>+F31*7.09%</f>
        <v>1134.4</v>
      </c>
      <c r="P31" s="42"/>
      <c r="Q31" s="42"/>
      <c r="R31" s="42"/>
      <c r="S31" s="42"/>
      <c r="T31" s="42"/>
      <c r="U31" s="42">
        <f>SUM(K31:S31)</f>
        <v>3392</v>
      </c>
      <c r="V31" s="42">
        <f>+K31+N31</f>
        <v>945.5999999999999</v>
      </c>
      <c r="W31" s="42">
        <f>+L31+M31+O31</f>
        <v>2446.4</v>
      </c>
      <c r="X31" s="117">
        <f>+F31-V31-G31-H31-S31-J31-R31-Q31-T31-P31-I31</f>
        <v>15029.4</v>
      </c>
      <c r="Y31" s="114">
        <v>111</v>
      </c>
      <c r="Z31" s="108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</row>
    <row r="32" spans="1:55" s="22" customFormat="1" ht="45">
      <c r="A32" s="158">
        <f>A31+1</f>
        <v>24</v>
      </c>
      <c r="B32" s="159" t="s">
        <v>37</v>
      </c>
      <c r="C32" s="160" t="s">
        <v>195</v>
      </c>
      <c r="D32" s="159" t="s">
        <v>60</v>
      </c>
      <c r="E32" s="160" t="s">
        <v>0</v>
      </c>
      <c r="F32" s="40">
        <v>120000</v>
      </c>
      <c r="G32" s="40">
        <v>16809.87</v>
      </c>
      <c r="H32" s="42">
        <v>25</v>
      </c>
      <c r="I32" s="42"/>
      <c r="J32" s="42"/>
      <c r="K32" s="42">
        <f t="shared" si="0"/>
        <v>3444</v>
      </c>
      <c r="L32" s="42">
        <f t="shared" si="1"/>
        <v>8520</v>
      </c>
      <c r="M32" s="42">
        <f>65050*1.1%</f>
        <v>715.5500000000001</v>
      </c>
      <c r="N32" s="42">
        <f t="shared" si="2"/>
        <v>3648</v>
      </c>
      <c r="O32" s="42">
        <f t="shared" si="3"/>
        <v>8508</v>
      </c>
      <c r="P32" s="42"/>
      <c r="Q32" s="42"/>
      <c r="R32" s="42"/>
      <c r="S32" s="42">
        <v>0</v>
      </c>
      <c r="T32" s="42"/>
      <c r="U32" s="42">
        <f t="shared" si="4"/>
        <v>24835.55</v>
      </c>
      <c r="V32" s="42">
        <f aca="true" t="shared" si="12" ref="V32:V44">+K32+N32</f>
        <v>7092</v>
      </c>
      <c r="W32" s="42">
        <f aca="true" t="shared" si="13" ref="W32:W44">+L32+M32+O32</f>
        <v>17743.55</v>
      </c>
      <c r="X32" s="117">
        <f t="shared" si="7"/>
        <v>96073.13</v>
      </c>
      <c r="Y32" s="114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22" customFormat="1" ht="45">
      <c r="A33" s="158">
        <f>A32+1</f>
        <v>25</v>
      </c>
      <c r="B33" s="159" t="s">
        <v>19</v>
      </c>
      <c r="C33" s="160" t="s">
        <v>195</v>
      </c>
      <c r="D33" s="159" t="s">
        <v>42</v>
      </c>
      <c r="E33" s="160" t="s">
        <v>0</v>
      </c>
      <c r="F33" s="40">
        <v>45000</v>
      </c>
      <c r="G33" s="40">
        <v>1148.33</v>
      </c>
      <c r="H33" s="42">
        <v>25</v>
      </c>
      <c r="I33" s="42">
        <v>100</v>
      </c>
      <c r="J33" s="42">
        <v>100</v>
      </c>
      <c r="K33" s="42">
        <f t="shared" si="0"/>
        <v>1291.5</v>
      </c>
      <c r="L33" s="42">
        <f t="shared" si="1"/>
        <v>3194.9999999999995</v>
      </c>
      <c r="M33" s="42">
        <f>+F33*1.1%</f>
        <v>495.00000000000006</v>
      </c>
      <c r="N33" s="42">
        <f t="shared" si="2"/>
        <v>1368</v>
      </c>
      <c r="O33" s="42">
        <f t="shared" si="3"/>
        <v>3190.5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4"/>
        <v>10040</v>
      </c>
      <c r="V33" s="42">
        <f t="shared" si="12"/>
        <v>2659.5</v>
      </c>
      <c r="W33" s="42">
        <f t="shared" si="13"/>
        <v>6880.5</v>
      </c>
      <c r="X33" s="117">
        <f t="shared" si="7"/>
        <v>38633.17</v>
      </c>
      <c r="Y33" s="114">
        <v>111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21" customFormat="1" ht="45">
      <c r="A34" s="158">
        <f t="shared" si="8"/>
        <v>26</v>
      </c>
      <c r="B34" s="159" t="s">
        <v>36</v>
      </c>
      <c r="C34" s="160" t="s">
        <v>195</v>
      </c>
      <c r="D34" s="159" t="s">
        <v>61</v>
      </c>
      <c r="E34" s="160" t="s">
        <v>0</v>
      </c>
      <c r="F34" s="40">
        <v>85000</v>
      </c>
      <c r="G34" s="40">
        <v>8198.88</v>
      </c>
      <c r="H34" s="42">
        <v>25</v>
      </c>
      <c r="I34" s="42">
        <v>100</v>
      </c>
      <c r="J34" s="42">
        <v>100</v>
      </c>
      <c r="K34" s="42">
        <f t="shared" si="0"/>
        <v>2439.5</v>
      </c>
      <c r="L34" s="42">
        <f t="shared" si="1"/>
        <v>6034.999999999999</v>
      </c>
      <c r="M34" s="42">
        <f aca="true" t="shared" si="14" ref="M34:M40">65050*1.1%</f>
        <v>715.5500000000001</v>
      </c>
      <c r="N34" s="42">
        <f t="shared" si="2"/>
        <v>2584</v>
      </c>
      <c r="O34" s="42">
        <f t="shared" si="3"/>
        <v>6026.5</v>
      </c>
      <c r="P34" s="42"/>
      <c r="Q34" s="42">
        <v>1374.81</v>
      </c>
      <c r="R34" s="42">
        <v>2000</v>
      </c>
      <c r="S34" s="42">
        <v>1512.45</v>
      </c>
      <c r="T34" s="42">
        <v>1834</v>
      </c>
      <c r="U34" s="42">
        <f t="shared" si="4"/>
        <v>22687.81</v>
      </c>
      <c r="V34" s="42">
        <f t="shared" si="12"/>
        <v>5023.5</v>
      </c>
      <c r="W34" s="42">
        <f t="shared" si="13"/>
        <v>12777.05</v>
      </c>
      <c r="X34" s="117">
        <f t="shared" si="7"/>
        <v>64831.36</v>
      </c>
      <c r="Y34" s="114">
        <v>111</v>
      </c>
      <c r="Z34" s="119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s="22" customFormat="1" ht="48" customHeight="1">
      <c r="A35" s="158">
        <f t="shared" si="8"/>
        <v>27</v>
      </c>
      <c r="B35" s="159" t="s">
        <v>40</v>
      </c>
      <c r="C35" s="160" t="s">
        <v>196</v>
      </c>
      <c r="D35" s="159" t="s">
        <v>54</v>
      </c>
      <c r="E35" s="160" t="s">
        <v>0</v>
      </c>
      <c r="F35" s="40">
        <v>152000</v>
      </c>
      <c r="G35" s="40">
        <v>24337.07</v>
      </c>
      <c r="H35" s="42">
        <v>25</v>
      </c>
      <c r="I35" s="42"/>
      <c r="J35" s="42">
        <v>100</v>
      </c>
      <c r="K35" s="42">
        <f aca="true" t="shared" si="15" ref="K35:K44">+F35*2.87%</f>
        <v>4362.4</v>
      </c>
      <c r="L35" s="42">
        <f aca="true" t="shared" si="16" ref="L35:L44">+F35*7.1%</f>
        <v>10791.999999999998</v>
      </c>
      <c r="M35" s="42">
        <f t="shared" si="14"/>
        <v>715.5500000000001</v>
      </c>
      <c r="N35" s="42">
        <f>F35*3.04%</f>
        <v>4620.8</v>
      </c>
      <c r="O35" s="42">
        <f>F35*7.09%</f>
        <v>10776.800000000001</v>
      </c>
      <c r="P35" s="42"/>
      <c r="Q35" s="42"/>
      <c r="R35" s="42"/>
      <c r="S35" s="42">
        <v>0</v>
      </c>
      <c r="T35" s="42"/>
      <c r="U35" s="42">
        <f t="shared" si="4"/>
        <v>31267.549999999996</v>
      </c>
      <c r="V35" s="42">
        <f t="shared" si="12"/>
        <v>8983.2</v>
      </c>
      <c r="W35" s="42">
        <f t="shared" si="13"/>
        <v>22284.35</v>
      </c>
      <c r="X35" s="117">
        <f t="shared" si="7"/>
        <v>118554.72999999998</v>
      </c>
      <c r="Y35" s="114">
        <v>111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39" customFormat="1" ht="45">
      <c r="A36" s="158">
        <f t="shared" si="8"/>
        <v>28</v>
      </c>
      <c r="B36" s="159" t="s">
        <v>72</v>
      </c>
      <c r="C36" s="160" t="s">
        <v>196</v>
      </c>
      <c r="D36" s="159" t="s">
        <v>241</v>
      </c>
      <c r="E36" s="160" t="s">
        <v>0</v>
      </c>
      <c r="F36" s="40">
        <v>60000</v>
      </c>
      <c r="G36" s="40">
        <v>3486.68</v>
      </c>
      <c r="H36" s="42">
        <v>25</v>
      </c>
      <c r="I36" s="42"/>
      <c r="J36" s="42">
        <v>100</v>
      </c>
      <c r="K36" s="42">
        <f t="shared" si="15"/>
        <v>1722</v>
      </c>
      <c r="L36" s="42">
        <f t="shared" si="16"/>
        <v>4260</v>
      </c>
      <c r="M36" s="42">
        <f>+F36*1.1%</f>
        <v>660.0000000000001</v>
      </c>
      <c r="N36" s="42">
        <f>+F36*3.04%</f>
        <v>1824</v>
      </c>
      <c r="O36" s="42">
        <f>+F36*7.09%</f>
        <v>4254</v>
      </c>
      <c r="P36" s="42"/>
      <c r="Q36" s="42"/>
      <c r="R36" s="42">
        <v>1000</v>
      </c>
      <c r="S36" s="42"/>
      <c r="T36" s="42">
        <v>1834</v>
      </c>
      <c r="U36" s="42">
        <f t="shared" si="4"/>
        <v>13720</v>
      </c>
      <c r="V36" s="42">
        <f t="shared" si="12"/>
        <v>3546</v>
      </c>
      <c r="W36" s="42">
        <f t="shared" si="13"/>
        <v>9174</v>
      </c>
      <c r="X36" s="117">
        <f t="shared" si="7"/>
        <v>50008.32</v>
      </c>
      <c r="Y36" s="114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22" customFormat="1" ht="48" customHeight="1">
      <c r="A37" s="158">
        <f t="shared" si="8"/>
        <v>29</v>
      </c>
      <c r="B37" s="159" t="s">
        <v>15</v>
      </c>
      <c r="C37" s="160" t="s">
        <v>196</v>
      </c>
      <c r="D37" s="159" t="s">
        <v>62</v>
      </c>
      <c r="E37" s="160" t="s">
        <v>0</v>
      </c>
      <c r="F37" s="40">
        <v>92000</v>
      </c>
      <c r="G37" s="40">
        <v>10223.57</v>
      </c>
      <c r="H37" s="42">
        <v>25</v>
      </c>
      <c r="I37" s="42"/>
      <c r="J37" s="42">
        <v>100</v>
      </c>
      <c r="K37" s="42">
        <f t="shared" si="15"/>
        <v>2640.4</v>
      </c>
      <c r="L37" s="42">
        <f t="shared" si="16"/>
        <v>6531.999999999999</v>
      </c>
      <c r="M37" s="42">
        <f t="shared" si="14"/>
        <v>715.5500000000001</v>
      </c>
      <c r="N37" s="42">
        <f aca="true" t="shared" si="17" ref="N37:N44">+F37*3.04%</f>
        <v>2796.8</v>
      </c>
      <c r="O37" s="42">
        <f aca="true" t="shared" si="18" ref="O37:O44">+F37*7.09%</f>
        <v>6522.8</v>
      </c>
      <c r="P37" s="42"/>
      <c r="Q37" s="42"/>
      <c r="R37" s="42"/>
      <c r="S37" s="42">
        <v>0</v>
      </c>
      <c r="T37" s="42"/>
      <c r="U37" s="42">
        <f t="shared" si="4"/>
        <v>19207.55</v>
      </c>
      <c r="V37" s="42">
        <f t="shared" si="12"/>
        <v>5437.200000000001</v>
      </c>
      <c r="W37" s="42">
        <f t="shared" si="13"/>
        <v>13770.349999999999</v>
      </c>
      <c r="X37" s="117">
        <f t="shared" si="7"/>
        <v>76214.23000000001</v>
      </c>
      <c r="Y37" s="114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8">
        <f t="shared" si="8"/>
        <v>30</v>
      </c>
      <c r="B38" s="159" t="s">
        <v>33</v>
      </c>
      <c r="C38" s="160" t="s">
        <v>196</v>
      </c>
      <c r="D38" s="159" t="s">
        <v>277</v>
      </c>
      <c r="E38" s="160" t="s">
        <v>0</v>
      </c>
      <c r="F38" s="40">
        <v>88748.12</v>
      </c>
      <c r="G38" s="40">
        <v>9458.65</v>
      </c>
      <c r="H38" s="42">
        <v>25</v>
      </c>
      <c r="I38" s="42"/>
      <c r="J38" s="42"/>
      <c r="K38" s="42">
        <f t="shared" si="15"/>
        <v>2547.071044</v>
      </c>
      <c r="L38" s="42">
        <f t="shared" si="16"/>
        <v>6301.116519999999</v>
      </c>
      <c r="M38" s="42">
        <f t="shared" si="14"/>
        <v>715.5500000000001</v>
      </c>
      <c r="N38" s="42">
        <f t="shared" si="17"/>
        <v>2697.9428479999997</v>
      </c>
      <c r="O38" s="42">
        <f t="shared" si="18"/>
        <v>6292.2417080000005</v>
      </c>
      <c r="P38" s="42"/>
      <c r="Q38" s="42"/>
      <c r="R38" s="42"/>
      <c r="S38" s="42">
        <v>0</v>
      </c>
      <c r="T38" s="42"/>
      <c r="U38" s="42">
        <f t="shared" si="4"/>
        <v>18553.92212</v>
      </c>
      <c r="V38" s="42">
        <f t="shared" si="12"/>
        <v>5245.013891999999</v>
      </c>
      <c r="W38" s="42">
        <f t="shared" si="13"/>
        <v>13308.908228</v>
      </c>
      <c r="X38" s="117">
        <f t="shared" si="7"/>
        <v>74019.456108</v>
      </c>
      <c r="Y38" s="114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8">
        <f t="shared" si="8"/>
        <v>31</v>
      </c>
      <c r="B39" s="159" t="s">
        <v>18</v>
      </c>
      <c r="C39" s="160" t="s">
        <v>196</v>
      </c>
      <c r="D39" s="159" t="s">
        <v>62</v>
      </c>
      <c r="E39" s="160" t="s">
        <v>0</v>
      </c>
      <c r="F39" s="40">
        <v>88231.31</v>
      </c>
      <c r="G39" s="40">
        <v>9337.08</v>
      </c>
      <c r="H39" s="42">
        <v>25</v>
      </c>
      <c r="I39" s="42"/>
      <c r="J39" s="42">
        <v>100</v>
      </c>
      <c r="K39" s="42">
        <f t="shared" si="15"/>
        <v>2532.238597</v>
      </c>
      <c r="L39" s="42">
        <f t="shared" si="16"/>
        <v>6264.4230099999995</v>
      </c>
      <c r="M39" s="42">
        <f t="shared" si="14"/>
        <v>715.5500000000001</v>
      </c>
      <c r="N39" s="42">
        <f t="shared" si="17"/>
        <v>2682.231824</v>
      </c>
      <c r="O39" s="42">
        <f t="shared" si="18"/>
        <v>6255.599879</v>
      </c>
      <c r="P39" s="42"/>
      <c r="Q39" s="42"/>
      <c r="R39" s="42"/>
      <c r="S39" s="42">
        <v>0</v>
      </c>
      <c r="T39" s="42"/>
      <c r="U39" s="42">
        <f t="shared" si="4"/>
        <v>18450.04331</v>
      </c>
      <c r="V39" s="42">
        <f t="shared" si="12"/>
        <v>5214.470421</v>
      </c>
      <c r="W39" s="42">
        <f t="shared" si="13"/>
        <v>13235.572889</v>
      </c>
      <c r="X39" s="117">
        <f t="shared" si="7"/>
        <v>73554.75957899999</v>
      </c>
      <c r="Y39" s="114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8">
        <f t="shared" si="8"/>
        <v>32</v>
      </c>
      <c r="B40" s="159" t="s">
        <v>29</v>
      </c>
      <c r="C40" s="160" t="s">
        <v>196</v>
      </c>
      <c r="D40" s="159" t="s">
        <v>50</v>
      </c>
      <c r="E40" s="160" t="s">
        <v>0</v>
      </c>
      <c r="F40" s="40">
        <v>89781.76</v>
      </c>
      <c r="G40" s="40">
        <v>9701.78</v>
      </c>
      <c r="H40" s="42">
        <v>25</v>
      </c>
      <c r="I40" s="42"/>
      <c r="J40" s="42">
        <v>100</v>
      </c>
      <c r="K40" s="42">
        <f t="shared" si="15"/>
        <v>2576.736512</v>
      </c>
      <c r="L40" s="42">
        <f t="shared" si="16"/>
        <v>6374.504959999999</v>
      </c>
      <c r="M40" s="42">
        <f t="shared" si="14"/>
        <v>715.5500000000001</v>
      </c>
      <c r="N40" s="42">
        <f t="shared" si="17"/>
        <v>2729.365504</v>
      </c>
      <c r="O40" s="42">
        <f t="shared" si="18"/>
        <v>6365.526784</v>
      </c>
      <c r="P40" s="42"/>
      <c r="Q40" s="42"/>
      <c r="R40" s="42">
        <v>4000</v>
      </c>
      <c r="S40" s="42"/>
      <c r="T40" s="42">
        <v>1834</v>
      </c>
      <c r="U40" s="42">
        <f t="shared" si="4"/>
        <v>22761.68376</v>
      </c>
      <c r="V40" s="42">
        <f t="shared" si="12"/>
        <v>5306.102016</v>
      </c>
      <c r="W40" s="42">
        <f t="shared" si="13"/>
        <v>13455.581744</v>
      </c>
      <c r="X40" s="117">
        <f t="shared" si="7"/>
        <v>68814.87798399999</v>
      </c>
      <c r="Y40" s="114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22" customFormat="1" ht="48" customHeight="1">
      <c r="A41" s="158">
        <f t="shared" si="8"/>
        <v>33</v>
      </c>
      <c r="B41" s="159" t="s">
        <v>97</v>
      </c>
      <c r="C41" s="160" t="s">
        <v>196</v>
      </c>
      <c r="D41" s="159" t="s">
        <v>98</v>
      </c>
      <c r="E41" s="160" t="s">
        <v>154</v>
      </c>
      <c r="F41" s="40">
        <v>35000</v>
      </c>
      <c r="G41" s="40"/>
      <c r="H41" s="42">
        <v>25</v>
      </c>
      <c r="I41" s="42"/>
      <c r="J41" s="42">
        <v>100</v>
      </c>
      <c r="K41" s="42">
        <f t="shared" si="15"/>
        <v>1004.5</v>
      </c>
      <c r="L41" s="42">
        <f t="shared" si="16"/>
        <v>2485</v>
      </c>
      <c r="M41" s="42">
        <f>+F41*1.1%</f>
        <v>385.00000000000006</v>
      </c>
      <c r="N41" s="42">
        <f t="shared" si="17"/>
        <v>1064</v>
      </c>
      <c r="O41" s="42">
        <f t="shared" si="18"/>
        <v>2481.5</v>
      </c>
      <c r="P41" s="42"/>
      <c r="Q41" s="42"/>
      <c r="R41" s="42">
        <v>300</v>
      </c>
      <c r="S41" s="42"/>
      <c r="T41" s="42"/>
      <c r="U41" s="42">
        <f t="shared" si="4"/>
        <v>7720</v>
      </c>
      <c r="V41" s="42">
        <f t="shared" si="12"/>
        <v>2068.5</v>
      </c>
      <c r="W41" s="42">
        <f t="shared" si="13"/>
        <v>5351.5</v>
      </c>
      <c r="X41" s="117">
        <f t="shared" si="7"/>
        <v>32506.5</v>
      </c>
      <c r="Y41" s="114">
        <v>111</v>
      </c>
      <c r="Z41" s="2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21" customFormat="1" ht="48" customHeight="1">
      <c r="A42" s="158">
        <f t="shared" si="8"/>
        <v>34</v>
      </c>
      <c r="B42" s="159" t="s">
        <v>223</v>
      </c>
      <c r="C42" s="160" t="s">
        <v>196</v>
      </c>
      <c r="D42" s="159" t="s">
        <v>224</v>
      </c>
      <c r="E42" s="160" t="s">
        <v>154</v>
      </c>
      <c r="F42" s="40">
        <v>35000</v>
      </c>
      <c r="G42" s="40"/>
      <c r="H42" s="42">
        <v>25</v>
      </c>
      <c r="I42" s="42"/>
      <c r="J42" s="42"/>
      <c r="K42" s="42">
        <f>+F42*2.87%</f>
        <v>1004.5</v>
      </c>
      <c r="L42" s="42">
        <f>+F42*7.1%</f>
        <v>2485</v>
      </c>
      <c r="M42" s="42">
        <f>+F42*1.1%</f>
        <v>385.00000000000006</v>
      </c>
      <c r="N42" s="42">
        <f>+F42*3.04%</f>
        <v>1064</v>
      </c>
      <c r="O42" s="42">
        <f>+F42*7.09%</f>
        <v>2481.5</v>
      </c>
      <c r="P42" s="42"/>
      <c r="Q42" s="42"/>
      <c r="R42" s="42"/>
      <c r="S42" s="42"/>
      <c r="T42" s="42"/>
      <c r="U42" s="42">
        <f t="shared" si="4"/>
        <v>7420</v>
      </c>
      <c r="V42" s="42">
        <f t="shared" si="12"/>
        <v>2068.5</v>
      </c>
      <c r="W42" s="42">
        <f t="shared" si="13"/>
        <v>5351.5</v>
      </c>
      <c r="X42" s="117">
        <f t="shared" si="7"/>
        <v>32906.5</v>
      </c>
      <c r="Y42" s="114">
        <v>111</v>
      </c>
      <c r="Z42" s="119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</row>
    <row r="43" spans="1:55" s="110" customFormat="1" ht="48" customHeight="1">
      <c r="A43" s="158">
        <f t="shared" si="8"/>
        <v>35</v>
      </c>
      <c r="B43" s="159" t="s">
        <v>225</v>
      </c>
      <c r="C43" s="160" t="s">
        <v>196</v>
      </c>
      <c r="D43" s="159" t="s">
        <v>98</v>
      </c>
      <c r="E43" s="160" t="s">
        <v>154</v>
      </c>
      <c r="F43" s="40">
        <v>30000</v>
      </c>
      <c r="G43" s="40"/>
      <c r="H43" s="42">
        <v>25</v>
      </c>
      <c r="I43" s="42"/>
      <c r="J43" s="42">
        <v>100</v>
      </c>
      <c r="K43" s="42">
        <f>+F43*2.87%</f>
        <v>861</v>
      </c>
      <c r="L43" s="42">
        <f>+F43*7.1%</f>
        <v>2130</v>
      </c>
      <c r="M43" s="42">
        <f>+F43*1.1%</f>
        <v>330.00000000000006</v>
      </c>
      <c r="N43" s="42">
        <f>+F43*3.04%</f>
        <v>912</v>
      </c>
      <c r="O43" s="42">
        <f>+F43*7.09%</f>
        <v>2127</v>
      </c>
      <c r="P43" s="42"/>
      <c r="Q43" s="42"/>
      <c r="R43" s="42"/>
      <c r="S43" s="42"/>
      <c r="T43" s="42"/>
      <c r="U43" s="42">
        <f t="shared" si="4"/>
        <v>6360</v>
      </c>
      <c r="V43" s="42">
        <f t="shared" si="12"/>
        <v>1773</v>
      </c>
      <c r="W43" s="42">
        <f t="shared" si="13"/>
        <v>4587</v>
      </c>
      <c r="X43" s="117">
        <f t="shared" si="7"/>
        <v>28102</v>
      </c>
      <c r="Y43" s="114">
        <v>111</v>
      </c>
      <c r="Z43" s="108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</row>
    <row r="44" spans="1:55" s="22" customFormat="1" ht="48" customHeight="1" thickBot="1">
      <c r="A44" s="161">
        <f>A43+1</f>
        <v>36</v>
      </c>
      <c r="B44" s="162" t="s">
        <v>41</v>
      </c>
      <c r="C44" s="163" t="s">
        <v>196</v>
      </c>
      <c r="D44" s="162" t="s">
        <v>50</v>
      </c>
      <c r="E44" s="163" t="s">
        <v>0</v>
      </c>
      <c r="F44" s="45">
        <v>80000</v>
      </c>
      <c r="G44" s="45">
        <v>7400.87</v>
      </c>
      <c r="H44" s="46">
        <v>25</v>
      </c>
      <c r="I44" s="46"/>
      <c r="J44" s="46">
        <v>100</v>
      </c>
      <c r="K44" s="46">
        <f t="shared" si="15"/>
        <v>2296</v>
      </c>
      <c r="L44" s="46">
        <f t="shared" si="16"/>
        <v>5679.999999999999</v>
      </c>
      <c r="M44" s="46">
        <f>65050*1.1%</f>
        <v>715.5500000000001</v>
      </c>
      <c r="N44" s="46">
        <f t="shared" si="17"/>
        <v>2432</v>
      </c>
      <c r="O44" s="46">
        <f t="shared" si="18"/>
        <v>5672</v>
      </c>
      <c r="P44" s="46"/>
      <c r="Q44" s="46"/>
      <c r="R44" s="46"/>
      <c r="S44" s="46">
        <v>0</v>
      </c>
      <c r="T44" s="46"/>
      <c r="U44" s="46">
        <f t="shared" si="4"/>
        <v>16795.55</v>
      </c>
      <c r="V44" s="46">
        <f t="shared" si="12"/>
        <v>4728</v>
      </c>
      <c r="W44" s="46">
        <f t="shared" si="13"/>
        <v>12067.55</v>
      </c>
      <c r="X44" s="118">
        <f>+F44-V44-G44-H44-S44-J44-R44-Q44-T44-P44-I44</f>
        <v>67746.13</v>
      </c>
      <c r="Y44" s="115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18" thickBot="1">
      <c r="A45" s="127"/>
      <c r="B45" s="246" t="s">
        <v>197</v>
      </c>
      <c r="C45" s="247"/>
      <c r="D45" s="247"/>
      <c r="E45" s="247"/>
      <c r="F45" s="111">
        <f>SUM(F$9:$F44)</f>
        <v>1693893.18</v>
      </c>
      <c r="G45" s="111">
        <f>SUM(G$9:$G44)</f>
        <v>115946.79999999997</v>
      </c>
      <c r="H45" s="111">
        <f>SUM(H9:H44)</f>
        <v>900</v>
      </c>
      <c r="I45" s="111">
        <f>SUM(I9:I44)</f>
        <v>200</v>
      </c>
      <c r="J45" s="112">
        <f>SUM(J9:J44)</f>
        <v>2200</v>
      </c>
      <c r="K45" s="111">
        <f>SUM(K$9:$K44)</f>
        <v>48614.73426600001</v>
      </c>
      <c r="L45" s="111">
        <f>SUM(L$9:$L44)</f>
        <v>120266.41578</v>
      </c>
      <c r="M45" s="111">
        <f>SUM(M$9:$M44)</f>
        <v>15457.815669999996</v>
      </c>
      <c r="N45" s="111">
        <f>SUM(N$9:$N44)</f>
        <v>51494.35267200001</v>
      </c>
      <c r="O45" s="111">
        <f>SUM(O$9:$O44)</f>
        <v>120097.02646200002</v>
      </c>
      <c r="P45" s="111"/>
      <c r="Q45" s="111">
        <f>SUM(Q9:Q44)</f>
        <v>1374.81</v>
      </c>
      <c r="R45" s="111">
        <f>SUM(R9:R44)</f>
        <v>11200</v>
      </c>
      <c r="S45" s="111">
        <f>SUM(S9:S44)</f>
        <v>6049.8</v>
      </c>
      <c r="T45" s="111">
        <f>SUM(T9:T44)</f>
        <v>12838</v>
      </c>
      <c r="U45" s="111">
        <f>SUM(U$9:$U44)</f>
        <v>374554.9548499999</v>
      </c>
      <c r="V45" s="111">
        <f>SUM(V$9:$V44)</f>
        <v>100109.08693800001</v>
      </c>
      <c r="W45" s="111">
        <f>SUM(W9:W44)</f>
        <v>255821.25791199997</v>
      </c>
      <c r="X45" s="111">
        <f>SUM(X$9:$X44)</f>
        <v>1443074.6830619997</v>
      </c>
      <c r="Y45" s="54">
        <v>111</v>
      </c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 thickBot="1">
      <c r="A46" s="248" t="s">
        <v>245</v>
      </c>
      <c r="B46" s="249"/>
      <c r="C46" s="99">
        <f>'Act. 1 Nomina Fijos'!A98+'Act. 2 Nomina Fijos'!A44</f>
        <v>126</v>
      </c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22" customFormat="1" ht="32.25" customHeight="1">
      <c r="A47" s="98"/>
      <c r="B47" s="98"/>
      <c r="D47" s="20"/>
      <c r="E47" s="20"/>
      <c r="F47" s="13"/>
      <c r="G47" s="13"/>
      <c r="H47" s="13"/>
      <c r="I47" s="13"/>
      <c r="J47" s="4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41"/>
      <c r="V47" s="41"/>
      <c r="W47" s="41"/>
      <c r="X47" s="41"/>
      <c r="Y47" s="13"/>
      <c r="Z47" s="2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4" s="89" customFormat="1" ht="21">
      <c r="A48" s="167" t="s">
        <v>174</v>
      </c>
      <c r="B48" s="167"/>
      <c r="C48" s="95" t="s">
        <v>184</v>
      </c>
      <c r="D48" s="86" t="s">
        <v>189</v>
      </c>
      <c r="F48" s="87"/>
      <c r="G48" s="87"/>
      <c r="H48" s="87"/>
      <c r="I48" s="87"/>
      <c r="J48" s="237" t="s">
        <v>174</v>
      </c>
      <c r="K48" s="237"/>
      <c r="L48" s="237"/>
      <c r="M48" s="237"/>
      <c r="N48" s="237" t="s">
        <v>184</v>
      </c>
      <c r="O48" s="237"/>
      <c r="P48" s="237"/>
      <c r="Q48" s="237"/>
      <c r="R48" s="237" t="s">
        <v>189</v>
      </c>
      <c r="S48" s="237"/>
      <c r="T48" s="124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17" t="s">
        <v>175</v>
      </c>
      <c r="B49" s="217"/>
      <c r="C49" s="149" t="s">
        <v>186</v>
      </c>
      <c r="D49" s="150">
        <f>K45</f>
        <v>48614.73426600001</v>
      </c>
      <c r="F49" s="87"/>
      <c r="G49" s="87"/>
      <c r="H49" s="87"/>
      <c r="I49" s="87"/>
      <c r="J49" s="222" t="s">
        <v>175</v>
      </c>
      <c r="K49" s="222"/>
      <c r="L49" s="222"/>
      <c r="M49" s="222"/>
      <c r="N49" s="222" t="s">
        <v>186</v>
      </c>
      <c r="O49" s="222"/>
      <c r="P49" s="222"/>
      <c r="Q49" s="222"/>
      <c r="R49" s="235">
        <f>D49+'Act. 1 Nomina Fijos'!D102</f>
        <v>157659.31978299998</v>
      </c>
      <c r="S49" s="235"/>
      <c r="T49" s="122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17" t="s">
        <v>176</v>
      </c>
      <c r="B50" s="217"/>
      <c r="C50" s="149" t="s">
        <v>185</v>
      </c>
      <c r="D50" s="150">
        <f>G45</f>
        <v>115946.79999999997</v>
      </c>
      <c r="F50" s="87"/>
      <c r="G50" s="87"/>
      <c r="H50" s="87"/>
      <c r="I50" s="87"/>
      <c r="J50" s="222" t="s">
        <v>176</v>
      </c>
      <c r="K50" s="222"/>
      <c r="L50" s="222"/>
      <c r="M50" s="222"/>
      <c r="N50" s="222" t="s">
        <v>185</v>
      </c>
      <c r="O50" s="222"/>
      <c r="P50" s="222"/>
      <c r="Q50" s="222"/>
      <c r="R50" s="235">
        <f>D50+'Act. 1 Nomina Fijos'!D103</f>
        <v>367960.5299999999</v>
      </c>
      <c r="S50" s="235"/>
      <c r="T50" s="122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17" t="s">
        <v>177</v>
      </c>
      <c r="B51" s="217"/>
      <c r="C51" s="149" t="s">
        <v>187</v>
      </c>
      <c r="D51" s="150">
        <f>H45</f>
        <v>900</v>
      </c>
      <c r="F51" s="87"/>
      <c r="G51" s="87"/>
      <c r="H51" s="87"/>
      <c r="I51" s="87"/>
      <c r="J51" s="222" t="s">
        <v>177</v>
      </c>
      <c r="K51" s="222"/>
      <c r="L51" s="222"/>
      <c r="M51" s="222"/>
      <c r="N51" s="222" t="s">
        <v>187</v>
      </c>
      <c r="O51" s="222"/>
      <c r="P51" s="222"/>
      <c r="Q51" s="222"/>
      <c r="R51" s="235">
        <f>D51+'Act. 1 Nomina Fijos'!D104</f>
        <v>3150</v>
      </c>
      <c r="S51" s="235"/>
      <c r="T51" s="122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33" t="s">
        <v>267</v>
      </c>
      <c r="B52" s="234"/>
      <c r="C52" s="151" t="s">
        <v>187</v>
      </c>
      <c r="D52" s="150">
        <f>I45</f>
        <v>200</v>
      </c>
      <c r="F52" s="87"/>
      <c r="G52" s="87"/>
      <c r="H52" s="87"/>
      <c r="I52" s="87"/>
      <c r="J52" s="230" t="s">
        <v>267</v>
      </c>
      <c r="K52" s="231"/>
      <c r="L52" s="231"/>
      <c r="M52" s="232"/>
      <c r="N52" s="230" t="s">
        <v>187</v>
      </c>
      <c r="O52" s="231"/>
      <c r="P52" s="231"/>
      <c r="Q52" s="232"/>
      <c r="R52" s="264">
        <f>'Act. 1 Nomina Fijos'!D105+'Act. 2 Nomina Fijos'!D52</f>
        <v>900</v>
      </c>
      <c r="S52" s="265"/>
      <c r="T52" s="122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17" t="s">
        <v>268</v>
      </c>
      <c r="B53" s="217"/>
      <c r="C53" s="151" t="s">
        <v>187</v>
      </c>
      <c r="D53" s="150">
        <f>Q45</f>
        <v>1374.81</v>
      </c>
      <c r="F53" s="87"/>
      <c r="G53" s="87"/>
      <c r="H53" s="87"/>
      <c r="I53" s="87"/>
      <c r="J53" s="222" t="s">
        <v>268</v>
      </c>
      <c r="K53" s="222"/>
      <c r="L53" s="222"/>
      <c r="M53" s="222"/>
      <c r="N53" s="230" t="s">
        <v>187</v>
      </c>
      <c r="O53" s="231"/>
      <c r="P53" s="231"/>
      <c r="Q53" s="232"/>
      <c r="R53" s="235">
        <f>D53+'Act. 1 Nomina Fijos'!D106</f>
        <v>3979.7599999999998</v>
      </c>
      <c r="S53" s="235"/>
      <c r="T53" s="122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17" t="s">
        <v>190</v>
      </c>
      <c r="B54" s="217"/>
      <c r="C54" s="149" t="s">
        <v>191</v>
      </c>
      <c r="D54" s="150">
        <f>P45</f>
        <v>0</v>
      </c>
      <c r="F54" s="87"/>
      <c r="G54" s="87"/>
      <c r="H54" s="87"/>
      <c r="I54" s="87"/>
      <c r="J54" s="222" t="s">
        <v>190</v>
      </c>
      <c r="K54" s="222"/>
      <c r="L54" s="222"/>
      <c r="M54" s="222"/>
      <c r="N54" s="222" t="s">
        <v>191</v>
      </c>
      <c r="O54" s="222"/>
      <c r="P54" s="222"/>
      <c r="Q54" s="222"/>
      <c r="R54" s="235">
        <f>D54+'Act. 1 Nomina Fijos'!D107</f>
        <v>1800</v>
      </c>
      <c r="S54" s="235"/>
      <c r="T54" s="123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33" t="s">
        <v>258</v>
      </c>
      <c r="B55" s="234"/>
      <c r="C55" s="151" t="s">
        <v>259</v>
      </c>
      <c r="D55" s="150">
        <f>R45</f>
        <v>11200</v>
      </c>
      <c r="F55" s="87"/>
      <c r="G55" s="87"/>
      <c r="H55" s="87"/>
      <c r="I55" s="87"/>
      <c r="J55" s="230" t="s">
        <v>258</v>
      </c>
      <c r="K55" s="231"/>
      <c r="L55" s="231"/>
      <c r="M55" s="232"/>
      <c r="N55" s="230" t="s">
        <v>259</v>
      </c>
      <c r="O55" s="231"/>
      <c r="P55" s="231"/>
      <c r="Q55" s="232"/>
      <c r="R55" s="259">
        <f>'Act. 1 Nomina Fijos'!D108+'Act. 2 Nomina Fijos'!D55</f>
        <v>49700</v>
      </c>
      <c r="S55" s="260"/>
      <c r="T55" s="122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17" t="s">
        <v>178</v>
      </c>
      <c r="B56" s="217"/>
      <c r="C56" s="149" t="s">
        <v>186</v>
      </c>
      <c r="D56" s="150">
        <f>N45</f>
        <v>51494.35267200001</v>
      </c>
      <c r="F56" s="87"/>
      <c r="G56" s="87"/>
      <c r="H56" s="87"/>
      <c r="I56" s="87"/>
      <c r="J56" s="222" t="s">
        <v>178</v>
      </c>
      <c r="K56" s="222"/>
      <c r="L56" s="222"/>
      <c r="M56" s="222"/>
      <c r="N56" s="222" t="s">
        <v>186</v>
      </c>
      <c r="O56" s="222"/>
      <c r="P56" s="222"/>
      <c r="Q56" s="222"/>
      <c r="R56" s="235">
        <f>D56+'Act. 1 Nomina Fijos'!D109</f>
        <v>164805.42513600003</v>
      </c>
      <c r="S56" s="235"/>
      <c r="T56" s="122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17" t="s">
        <v>179</v>
      </c>
      <c r="B57" s="217"/>
      <c r="C57" s="149" t="s">
        <v>186</v>
      </c>
      <c r="D57" s="150">
        <f>S45</f>
        <v>6049.8</v>
      </c>
      <c r="F57" s="87"/>
      <c r="G57" s="87"/>
      <c r="H57" s="87"/>
      <c r="I57" s="87"/>
      <c r="J57" s="222" t="s">
        <v>179</v>
      </c>
      <c r="K57" s="222"/>
      <c r="L57" s="222"/>
      <c r="M57" s="222"/>
      <c r="N57" s="222" t="s">
        <v>186</v>
      </c>
      <c r="O57" s="222"/>
      <c r="P57" s="222"/>
      <c r="Q57" s="222"/>
      <c r="R57" s="235">
        <f>D57+'Act. 1 Nomina Fijos'!D110</f>
        <v>27224.100000000002</v>
      </c>
      <c r="S57" s="235"/>
      <c r="T57" s="122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33" t="s">
        <v>271</v>
      </c>
      <c r="B58" s="234"/>
      <c r="C58" s="149" t="s">
        <v>259</v>
      </c>
      <c r="D58" s="150">
        <f>T45</f>
        <v>12838</v>
      </c>
      <c r="F58" s="87"/>
      <c r="G58" s="87"/>
      <c r="H58" s="87"/>
      <c r="I58" s="87"/>
      <c r="J58" s="222" t="s">
        <v>271</v>
      </c>
      <c r="K58" s="222"/>
      <c r="L58" s="222"/>
      <c r="M58" s="222"/>
      <c r="N58" s="222" t="s">
        <v>259</v>
      </c>
      <c r="O58" s="222"/>
      <c r="P58" s="222"/>
      <c r="Q58" s="222"/>
      <c r="R58" s="235">
        <f>'Act. 1 Nomina Fijos'!D111+'Act. 2 Nomina Fijos'!D58</f>
        <v>78090</v>
      </c>
      <c r="S58" s="235"/>
      <c r="T58" s="122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17" t="s">
        <v>270</v>
      </c>
      <c r="B59" s="217"/>
      <c r="C59" s="149" t="s">
        <v>188</v>
      </c>
      <c r="D59" s="154">
        <f>J45</f>
        <v>2200</v>
      </c>
      <c r="F59" s="87"/>
      <c r="G59" s="87"/>
      <c r="H59" s="87"/>
      <c r="I59" s="87"/>
      <c r="J59" s="222" t="s">
        <v>180</v>
      </c>
      <c r="K59" s="222"/>
      <c r="L59" s="222"/>
      <c r="M59" s="222"/>
      <c r="N59" s="222" t="s">
        <v>220</v>
      </c>
      <c r="O59" s="222"/>
      <c r="P59" s="222"/>
      <c r="Q59" s="222"/>
      <c r="R59" s="235">
        <f>D59+'Act. 1 Nomina Fijos'!D112</f>
        <v>10100</v>
      </c>
      <c r="S59" s="235"/>
      <c r="T59" s="122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17" t="s">
        <v>181</v>
      </c>
      <c r="B60" s="217"/>
      <c r="C60" s="152"/>
      <c r="D60" s="150">
        <f>L45</f>
        <v>120266.41578</v>
      </c>
      <c r="F60" s="87"/>
      <c r="G60" s="87"/>
      <c r="H60" s="87"/>
      <c r="I60" s="87"/>
      <c r="J60" s="222" t="s">
        <v>181</v>
      </c>
      <c r="K60" s="222"/>
      <c r="L60" s="222"/>
      <c r="M60" s="222"/>
      <c r="N60" s="222"/>
      <c r="O60" s="222"/>
      <c r="P60" s="222"/>
      <c r="Q60" s="222"/>
      <c r="R60" s="235">
        <f>D60+'Act. 1 Nomina Fijos'!D113</f>
        <v>390028.28239</v>
      </c>
      <c r="S60" s="235"/>
      <c r="T60" s="122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17" t="s">
        <v>182</v>
      </c>
      <c r="B61" s="217"/>
      <c r="C61" s="152"/>
      <c r="D61" s="150">
        <f>M45</f>
        <v>15457.815669999996</v>
      </c>
      <c r="F61" s="87"/>
      <c r="G61" s="87"/>
      <c r="H61" s="87"/>
      <c r="I61" s="87"/>
      <c r="J61" s="222" t="s">
        <v>182</v>
      </c>
      <c r="K61" s="222"/>
      <c r="L61" s="222"/>
      <c r="M61" s="222"/>
      <c r="N61" s="222"/>
      <c r="O61" s="222"/>
      <c r="P61" s="222"/>
      <c r="Q61" s="222"/>
      <c r="R61" s="235">
        <f>D61+'Act. 1 Nomina Fijos'!D114</f>
        <v>48682.993259999996</v>
      </c>
      <c r="S61" s="235"/>
      <c r="T61" s="122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1">
      <c r="A62" s="217" t="s">
        <v>183</v>
      </c>
      <c r="B62" s="217"/>
      <c r="C62" s="152"/>
      <c r="D62" s="153">
        <f>O45</f>
        <v>120097.02646200002</v>
      </c>
      <c r="F62" s="87"/>
      <c r="G62" s="87"/>
      <c r="H62" s="87"/>
      <c r="I62" s="87"/>
      <c r="J62" s="222" t="s">
        <v>183</v>
      </c>
      <c r="K62" s="222"/>
      <c r="L62" s="222"/>
      <c r="M62" s="222"/>
      <c r="N62" s="222"/>
      <c r="O62" s="222"/>
      <c r="P62" s="222"/>
      <c r="Q62" s="222"/>
      <c r="R62" s="235">
        <f>D62+'Act. 1 Nomina Fijos'!D115</f>
        <v>384365.28428100003</v>
      </c>
      <c r="S62" s="235"/>
      <c r="T62" s="122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1:54" s="89" customFormat="1" ht="21">
      <c r="A63" s="171" t="s">
        <v>197</v>
      </c>
      <c r="B63" s="171"/>
      <c r="C63" s="97"/>
      <c r="D63" s="85">
        <f>F45-D49-D50-D51-D53-D54-D56-D57-D59-D55-D52-D58</f>
        <v>1443074.6830619997</v>
      </c>
      <c r="F63" s="87"/>
      <c r="G63" s="87"/>
      <c r="H63" s="87"/>
      <c r="I63" s="87"/>
      <c r="J63" s="236" t="s">
        <v>201</v>
      </c>
      <c r="K63" s="236"/>
      <c r="L63" s="236"/>
      <c r="M63" s="236"/>
      <c r="N63" s="236"/>
      <c r="O63" s="236"/>
      <c r="P63" s="236"/>
      <c r="Q63" s="236"/>
      <c r="R63" s="263">
        <f>F45+'Act. 1 Nomina Fijos'!F99-R49-R50-R51-R53-R54-R56-R57-R59-R55-R52-R58</f>
        <v>4627986.955081</v>
      </c>
      <c r="S63" s="263"/>
      <c r="T63" s="125"/>
      <c r="U63" s="41"/>
      <c r="V63" s="41"/>
      <c r="W63" s="41"/>
      <c r="X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</row>
    <row r="64" spans="5:55" s="22" customFormat="1" ht="25.5" customHeight="1">
      <c r="E64" s="20"/>
      <c r="F64" s="13"/>
      <c r="G64" s="13"/>
      <c r="H64" s="13"/>
      <c r="I64" s="13"/>
      <c r="T64" s="37"/>
      <c r="U64" s="41"/>
      <c r="V64" s="41"/>
      <c r="W64" s="41"/>
      <c r="X64" s="41"/>
      <c r="Y64" s="13"/>
      <c r="Z64" s="20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27" ht="23.25" customHeight="1">
      <c r="A65" s="68" t="s">
        <v>198</v>
      </c>
      <c r="B65" s="30"/>
      <c r="C65" s="69"/>
      <c r="D65" s="69"/>
      <c r="E65" s="69"/>
      <c r="F65" s="69"/>
      <c r="G65" s="69"/>
      <c r="H65" s="31"/>
      <c r="I65" s="31"/>
      <c r="J65" s="261" t="s">
        <v>221</v>
      </c>
      <c r="K65" s="261"/>
      <c r="L65" s="261"/>
      <c r="M65" s="261"/>
      <c r="N65" s="261"/>
      <c r="O65" s="261"/>
      <c r="P65" s="261"/>
      <c r="Q65" s="261"/>
      <c r="R65" s="261"/>
      <c r="S65" s="261"/>
      <c r="T65" s="126"/>
      <c r="U65" s="71"/>
      <c r="V65" s="71"/>
      <c r="W65" s="71"/>
      <c r="X65" s="71"/>
      <c r="Y65" s="70"/>
      <c r="Z65" s="50"/>
      <c r="AA65" s="50"/>
    </row>
    <row r="66" spans="1:27" ht="20.25">
      <c r="A66" s="67" t="s">
        <v>199</v>
      </c>
      <c r="B66" s="72"/>
      <c r="C66" s="67"/>
      <c r="D66" s="67"/>
      <c r="E66" s="67"/>
      <c r="F66" s="67"/>
      <c r="G66" s="67"/>
      <c r="H66" s="73"/>
      <c r="I66" s="73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126"/>
      <c r="U66" s="74"/>
      <c r="V66" s="74"/>
      <c r="W66" s="74"/>
      <c r="X66" s="73"/>
      <c r="Y66" s="73"/>
      <c r="Z66" s="50"/>
      <c r="AA66" s="50"/>
    </row>
    <row r="67" spans="1:27" ht="20.25">
      <c r="A67" s="67" t="s">
        <v>217</v>
      </c>
      <c r="B67" s="72"/>
      <c r="C67" s="67"/>
      <c r="D67" s="67"/>
      <c r="E67" s="67"/>
      <c r="F67" s="67"/>
      <c r="G67" s="75"/>
      <c r="H67" s="76"/>
      <c r="I67" s="76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126"/>
      <c r="U67" s="73"/>
      <c r="V67" s="73"/>
      <c r="W67" s="73"/>
      <c r="X67" s="73"/>
      <c r="Y67" s="73"/>
      <c r="Z67" s="50"/>
      <c r="AA67" s="50"/>
    </row>
    <row r="68" spans="1:27" ht="20.25">
      <c r="A68" s="67" t="s">
        <v>218</v>
      </c>
      <c r="B68" s="72"/>
      <c r="C68" s="67"/>
      <c r="D68" s="67"/>
      <c r="E68" s="67"/>
      <c r="F68" s="67"/>
      <c r="G68" s="75"/>
      <c r="H68" s="76"/>
      <c r="I68" s="76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126"/>
      <c r="U68" s="73"/>
      <c r="V68" s="73"/>
      <c r="W68" s="78"/>
      <c r="X68" s="78"/>
      <c r="Y68" s="78"/>
      <c r="Z68" s="50"/>
      <c r="AA68" s="50"/>
    </row>
    <row r="69" spans="1:28" ht="20.25">
      <c r="A69" s="67" t="s">
        <v>219</v>
      </c>
      <c r="B69" s="72"/>
      <c r="C69" s="67"/>
      <c r="D69" s="67"/>
      <c r="E69" s="67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1:28" ht="20.25">
      <c r="A70" s="66" t="s">
        <v>200</v>
      </c>
      <c r="B70" s="80"/>
      <c r="C70" s="66"/>
      <c r="D70" s="66"/>
      <c r="E70" s="81"/>
      <c r="F70" s="67"/>
      <c r="G70" s="75"/>
      <c r="H70" s="76"/>
      <c r="I70" s="76"/>
      <c r="J70" s="79"/>
      <c r="K70" s="79"/>
      <c r="L70" s="79"/>
      <c r="M70" s="73"/>
      <c r="N70" s="73"/>
      <c r="O70" s="73"/>
      <c r="P70" s="73"/>
      <c r="Q70" s="73"/>
      <c r="R70" s="73"/>
      <c r="S70" s="77"/>
      <c r="T70" s="77"/>
      <c r="U70" s="73"/>
      <c r="V70" s="73"/>
      <c r="W70" s="73"/>
      <c r="X70" s="78"/>
      <c r="Y70" s="78"/>
      <c r="Z70" s="78"/>
      <c r="AA70" s="50"/>
      <c r="AB70" s="50"/>
    </row>
    <row r="71" spans="8:28" s="84" customFormat="1" ht="42.75" customHeight="1">
      <c r="H71" s="82"/>
      <c r="I71" s="8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79"/>
      <c r="AA71" s="83"/>
      <c r="AB71" s="83"/>
    </row>
    <row r="72" spans="1:55" s="1" customFormat="1" ht="25.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44.25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21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55" s="1" customFormat="1" ht="36" customHeight="1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5"/>
      <c r="S75" s="25"/>
      <c r="T75" s="25"/>
      <c r="U75" s="5"/>
      <c r="V75" s="7"/>
      <c r="W75" s="5"/>
      <c r="X75" s="5"/>
      <c r="Y75" s="5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5" customHeight="1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2.75" hidden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2.75" hidden="1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"/>
      <c r="R97" s="2"/>
      <c r="S97" s="2"/>
      <c r="T97" s="2"/>
      <c r="V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sheetProtection/>
  <mergeCells count="98">
    <mergeCell ref="J71:N71"/>
    <mergeCell ref="O71:U71"/>
    <mergeCell ref="V71:Y71"/>
    <mergeCell ref="R62:S62"/>
    <mergeCell ref="R63:S63"/>
    <mergeCell ref="D6:D8"/>
    <mergeCell ref="J52:M52"/>
    <mergeCell ref="N52:Q52"/>
    <mergeCell ref="R52:S52"/>
    <mergeCell ref="J58:M58"/>
    <mergeCell ref="A53:B53"/>
    <mergeCell ref="A54:B54"/>
    <mergeCell ref="R55:S55"/>
    <mergeCell ref="J65:S68"/>
    <mergeCell ref="A63:B63"/>
    <mergeCell ref="A3:Y3"/>
    <mergeCell ref="A52:B52"/>
    <mergeCell ref="A58:B58"/>
    <mergeCell ref="N58:Q58"/>
    <mergeCell ref="R58:S58"/>
    <mergeCell ref="V6:W6"/>
    <mergeCell ref="Q7:Q8"/>
    <mergeCell ref="E6:E8"/>
    <mergeCell ref="F6:F8"/>
    <mergeCell ref="A62:B62"/>
    <mergeCell ref="A56:B56"/>
    <mergeCell ref="J6:J8"/>
    <mergeCell ref="K6:U6"/>
    <mergeCell ref="N56:Q56"/>
    <mergeCell ref="N57:Q57"/>
    <mergeCell ref="S7:S8"/>
    <mergeCell ref="W7:W8"/>
    <mergeCell ref="J48:M48"/>
    <mergeCell ref="B45:E45"/>
    <mergeCell ref="A46:B46"/>
    <mergeCell ref="U7:U8"/>
    <mergeCell ref="V7:V8"/>
    <mergeCell ref="I6:I8"/>
    <mergeCell ref="T7:T8"/>
    <mergeCell ref="A48:B48"/>
    <mergeCell ref="A2:Y2"/>
    <mergeCell ref="A5:Y5"/>
    <mergeCell ref="A6:A8"/>
    <mergeCell ref="B6:B8"/>
    <mergeCell ref="C6:C8"/>
    <mergeCell ref="X6:X8"/>
    <mergeCell ref="J61:M61"/>
    <mergeCell ref="J62:M62"/>
    <mergeCell ref="J57:M57"/>
    <mergeCell ref="J59:M59"/>
    <mergeCell ref="N62:Q62"/>
    <mergeCell ref="A4:Y4"/>
    <mergeCell ref="R7:R8"/>
    <mergeCell ref="Y6:Y8"/>
    <mergeCell ref="J63:Q63"/>
    <mergeCell ref="R48:S48"/>
    <mergeCell ref="R49:S49"/>
    <mergeCell ref="R50:S50"/>
    <mergeCell ref="R51:S51"/>
    <mergeCell ref="R53:S53"/>
    <mergeCell ref="N48:Q48"/>
    <mergeCell ref="N49:Q49"/>
    <mergeCell ref="N50:Q50"/>
    <mergeCell ref="R54:S54"/>
    <mergeCell ref="R56:S56"/>
    <mergeCell ref="R57:S57"/>
    <mergeCell ref="R59:S59"/>
    <mergeCell ref="R60:S60"/>
    <mergeCell ref="R61:S61"/>
    <mergeCell ref="N60:Q60"/>
    <mergeCell ref="N61:Q61"/>
    <mergeCell ref="A57:B57"/>
    <mergeCell ref="A59:B59"/>
    <mergeCell ref="A60:B60"/>
    <mergeCell ref="A61:B61"/>
    <mergeCell ref="A55:B55"/>
    <mergeCell ref="N59:Q59"/>
    <mergeCell ref="J55:M55"/>
    <mergeCell ref="N55:Q55"/>
    <mergeCell ref="J56:M56"/>
    <mergeCell ref="J60:M60"/>
    <mergeCell ref="N53:Q53"/>
    <mergeCell ref="N54:Q54"/>
    <mergeCell ref="J49:M49"/>
    <mergeCell ref="J50:M50"/>
    <mergeCell ref="J51:M51"/>
    <mergeCell ref="J53:M53"/>
    <mergeCell ref="J54:M54"/>
    <mergeCell ref="A49:B49"/>
    <mergeCell ref="A50:B50"/>
    <mergeCell ref="A51:B51"/>
    <mergeCell ref="G6:G8"/>
    <mergeCell ref="H6:H8"/>
    <mergeCell ref="N51:Q51"/>
    <mergeCell ref="K7:L7"/>
    <mergeCell ref="M7:M8"/>
    <mergeCell ref="N7:O7"/>
    <mergeCell ref="P7:P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2023-02-02T16:42:11Z</dcterms:modified>
  <cp:category/>
  <cp:version/>
  <cp:contentType/>
  <cp:contentStatus/>
</cp:coreProperties>
</file>